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mturgov-my.sharepoint.com/personal/frederico_cardoso_cultura_gov_br/Documents/Área de Trabalho/CGLC/Editais/Dispensa eletrônica/Aviso de Contratacao Direta 900022025/"/>
    </mc:Choice>
  </mc:AlternateContent>
  <xr:revisionPtr revIDLastSave="0" documentId="11_235FBF0672DA7011CA55F4770820D3ABCF5F5CC6" xr6:coauthVersionLast="47" xr6:coauthVersionMax="47" xr10:uidLastSave="{00000000-0000-0000-0000-000000000000}"/>
  <bookViews>
    <workbookView xWindow="-120" yWindow="-120" windowWidth="29040" windowHeight="15720" tabRatio="844" xr2:uid="{00000000-000D-0000-FFFF-FFFF00000000}"/>
  </bookViews>
  <sheets>
    <sheet name="Planilha resumo" sheetId="1" r:id="rId1"/>
    <sheet name="Chefe VD 44h" sheetId="2" r:id="rId2"/>
    <sheet name="VD 44h" sheetId="4" r:id="rId3"/>
    <sheet name="Chefe VA 12 x 36 diurno" sheetId="3" r:id="rId4"/>
    <sheet name="VA 12 x 36 diurno" sheetId="5" r:id="rId5"/>
    <sheet name="VA 12 x 36 noturno" sheetId="7" r:id="rId6"/>
    <sheet name="Vigilante_cftv 12 x 36 diurno" sheetId="6" r:id="rId7"/>
    <sheet name="Vigilante_cftv 12 x 36 noturno" sheetId="8" r:id="rId8"/>
    <sheet name="uniformes" sheetId="9" r:id="rId9"/>
    <sheet name="pesquisa uniformes" sheetId="10" r:id="rId10"/>
    <sheet name="materiais e equipamentos" sheetId="11" r:id="rId11"/>
    <sheet name="pesquisa mat. e equipamentos" sheetId="12" r:id="rId1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30" i="11" l="1"/>
  <c r="G30" i="11" s="1"/>
  <c r="B28" i="11"/>
  <c r="E28" i="11" s="1"/>
  <c r="G28" i="11" s="1"/>
  <c r="E31" i="11"/>
  <c r="G31" i="11" s="1"/>
  <c r="E29" i="11"/>
  <c r="G29" i="11" s="1"/>
  <c r="E27" i="11"/>
  <c r="G27" i="11" s="1"/>
  <c r="E16" i="11"/>
  <c r="G16" i="11" s="1"/>
  <c r="F12" i="1"/>
  <c r="E35" i="12"/>
  <c r="E31" i="12"/>
  <c r="E28" i="12"/>
  <c r="E25" i="12"/>
  <c r="D15" i="11" s="1"/>
  <c r="E15" i="11" s="1"/>
  <c r="G15" i="11" s="1"/>
  <c r="E22" i="12"/>
  <c r="D19" i="11" s="1"/>
  <c r="E19" i="11" s="1"/>
  <c r="G19" i="11" s="1"/>
  <c r="E19" i="12"/>
  <c r="E16" i="12"/>
  <c r="E13" i="12"/>
  <c r="E9" i="12"/>
  <c r="E6" i="12"/>
  <c r="D20" i="11"/>
  <c r="E20" i="11" s="1"/>
  <c r="G20" i="11" s="1"/>
  <c r="D18" i="11"/>
  <c r="E18" i="11" s="1"/>
  <c r="G18" i="11" s="1"/>
  <c r="D17" i="11"/>
  <c r="E17" i="11" s="1"/>
  <c r="G17" i="11" s="1"/>
  <c r="D14" i="11"/>
  <c r="E14" i="11" s="1"/>
  <c r="G14" i="11" s="1"/>
  <c r="D6" i="11"/>
  <c r="E6" i="11" s="1"/>
  <c r="G6" i="11" s="1"/>
  <c r="D5" i="11"/>
  <c r="E5" i="11" s="1"/>
  <c r="G5" i="11" s="1"/>
  <c r="D4" i="11"/>
  <c r="E4" i="11" s="1"/>
  <c r="G4" i="11" s="1"/>
  <c r="D3" i="11"/>
  <c r="E3" i="11" s="1"/>
  <c r="G3" i="11" s="1"/>
  <c r="G52" i="10"/>
  <c r="G49" i="10"/>
  <c r="C23" i="9" s="1"/>
  <c r="D23" i="9" s="1"/>
  <c r="F23" i="9" s="1"/>
  <c r="G46" i="10"/>
  <c r="C22" i="9" s="1"/>
  <c r="D22" i="9" s="1"/>
  <c r="F22" i="9" s="1"/>
  <c r="G43" i="10"/>
  <c r="C21" i="9" s="1"/>
  <c r="D21" i="9" s="1"/>
  <c r="F21" i="9" s="1"/>
  <c r="G40" i="10"/>
  <c r="G37" i="10"/>
  <c r="G34" i="10"/>
  <c r="C18" i="9" s="1"/>
  <c r="D18" i="9" s="1"/>
  <c r="F18" i="9" s="1"/>
  <c r="G31" i="10"/>
  <c r="C17" i="9" s="1"/>
  <c r="D17" i="9" s="1"/>
  <c r="F17" i="9" s="1"/>
  <c r="G25" i="10"/>
  <c r="C10" i="9" s="1"/>
  <c r="D10" i="9" s="1"/>
  <c r="F10" i="9" s="1"/>
  <c r="G22" i="10"/>
  <c r="C9" i="9" s="1"/>
  <c r="D9" i="9" s="1"/>
  <c r="F9" i="9" s="1"/>
  <c r="G19" i="10"/>
  <c r="C8" i="9" s="1"/>
  <c r="D8" i="9" s="1"/>
  <c r="F8" i="9" s="1"/>
  <c r="G16" i="10"/>
  <c r="C7" i="9" s="1"/>
  <c r="D7" i="9" s="1"/>
  <c r="F7" i="9" s="1"/>
  <c r="G13" i="10"/>
  <c r="C6" i="9" s="1"/>
  <c r="D6" i="9" s="1"/>
  <c r="F6" i="9" s="1"/>
  <c r="G10" i="10"/>
  <c r="C5" i="9" s="1"/>
  <c r="D5" i="9" s="1"/>
  <c r="F5" i="9" s="1"/>
  <c r="G7" i="10"/>
  <c r="G4" i="10"/>
  <c r="C3" i="9" s="1"/>
  <c r="D3" i="9" s="1"/>
  <c r="F3" i="9" s="1"/>
  <c r="C24" i="9"/>
  <c r="D24" i="9" s="1"/>
  <c r="F24" i="9" s="1"/>
  <c r="C20" i="9"/>
  <c r="D20" i="9" s="1"/>
  <c r="F20" i="9" s="1"/>
  <c r="D19" i="9"/>
  <c r="F19" i="9" s="1"/>
  <c r="C19" i="9"/>
  <c r="C4" i="9"/>
  <c r="D4" i="9" s="1"/>
  <c r="F4" i="9" s="1"/>
  <c r="A142" i="8"/>
  <c r="H120" i="8"/>
  <c r="I97" i="8"/>
  <c r="H98" i="8" s="1"/>
  <c r="H104" i="8" s="1"/>
  <c r="H93" i="8"/>
  <c r="N61" i="8"/>
  <c r="H60" i="8" s="1"/>
  <c r="H61" i="8"/>
  <c r="N59" i="8"/>
  <c r="H59" i="8"/>
  <c r="H55" i="8"/>
  <c r="H41" i="8"/>
  <c r="H30" i="8"/>
  <c r="H32" i="8" s="1"/>
  <c r="A142" i="7"/>
  <c r="H120" i="7"/>
  <c r="H93" i="7"/>
  <c r="N61" i="7"/>
  <c r="H60" i="7" s="1"/>
  <c r="H61" i="7"/>
  <c r="N59" i="7"/>
  <c r="H59" i="7"/>
  <c r="H55" i="7"/>
  <c r="H41" i="7"/>
  <c r="H30" i="7"/>
  <c r="I97" i="7" s="1"/>
  <c r="H98" i="7" s="1"/>
  <c r="H104" i="7" s="1"/>
  <c r="A142" i="6"/>
  <c r="H120" i="6"/>
  <c r="I97" i="6"/>
  <c r="H98" i="6" s="1"/>
  <c r="H104" i="6" s="1"/>
  <c r="H93" i="6"/>
  <c r="N61" i="6"/>
  <c r="H60" i="6" s="1"/>
  <c r="H61" i="6"/>
  <c r="N59" i="6"/>
  <c r="H59" i="6" s="1"/>
  <c r="H55" i="6"/>
  <c r="H41" i="6"/>
  <c r="H30" i="6"/>
  <c r="H36" i="6" s="1"/>
  <c r="A142" i="5"/>
  <c r="H120" i="5"/>
  <c r="H93" i="5"/>
  <c r="N61" i="5"/>
  <c r="H60" i="5" s="1"/>
  <c r="H61" i="5"/>
  <c r="N59" i="5"/>
  <c r="H59" i="5" s="1"/>
  <c r="H55" i="5"/>
  <c r="H41" i="5"/>
  <c r="H30" i="5"/>
  <c r="H36" i="5" s="1"/>
  <c r="A142" i="4"/>
  <c r="H120" i="4"/>
  <c r="H93" i="4"/>
  <c r="N61" i="4"/>
  <c r="H60" i="4" s="1"/>
  <c r="H61" i="4"/>
  <c r="N59" i="4"/>
  <c r="H59" i="4" s="1"/>
  <c r="H64" i="4" s="1"/>
  <c r="H71" i="4" s="1"/>
  <c r="H55" i="4"/>
  <c r="H41" i="4"/>
  <c r="H30" i="4"/>
  <c r="H36" i="4" s="1"/>
  <c r="A142" i="3"/>
  <c r="H120" i="3"/>
  <c r="H93" i="3"/>
  <c r="N61" i="3"/>
  <c r="H60" i="3" s="1"/>
  <c r="H61" i="3"/>
  <c r="N59" i="3"/>
  <c r="H59" i="3"/>
  <c r="H55" i="3"/>
  <c r="H41" i="3"/>
  <c r="H31" i="3"/>
  <c r="H30" i="3"/>
  <c r="H36" i="3" s="1"/>
  <c r="A143" i="2"/>
  <c r="H121" i="2"/>
  <c r="H94" i="2"/>
  <c r="N61" i="2"/>
  <c r="H61" i="2"/>
  <c r="H60" i="2"/>
  <c r="N59" i="2"/>
  <c r="H59" i="2" s="1"/>
  <c r="H55" i="2"/>
  <c r="H41" i="2"/>
  <c r="H31" i="2"/>
  <c r="H30" i="2"/>
  <c r="I98" i="2" s="1"/>
  <c r="H99" i="2" s="1"/>
  <c r="H105" i="2" s="1"/>
  <c r="H64" i="3" l="1"/>
  <c r="H71" i="3" s="1"/>
  <c r="H64" i="2"/>
  <c r="H71" i="2" s="1"/>
  <c r="I97" i="4"/>
  <c r="H98" i="4" s="1"/>
  <c r="H104" i="4" s="1"/>
  <c r="H64" i="8"/>
  <c r="H71" i="8" s="1"/>
  <c r="H64" i="6"/>
  <c r="H71" i="6" s="1"/>
  <c r="H64" i="7"/>
  <c r="H71" i="7" s="1"/>
  <c r="I97" i="3"/>
  <c r="H98" i="3" s="1"/>
  <c r="H104" i="3" s="1"/>
  <c r="H32" i="7"/>
  <c r="F25" i="9"/>
  <c r="H109" i="5" s="1"/>
  <c r="G32" i="11"/>
  <c r="G33" i="11" s="1"/>
  <c r="G8" i="11"/>
  <c r="G9" i="11" s="1"/>
  <c r="H109" i="6"/>
  <c r="F11" i="9"/>
  <c r="G21" i="11"/>
  <c r="G22" i="11" s="1"/>
  <c r="I77" i="5"/>
  <c r="I76" i="5"/>
  <c r="I42" i="5"/>
  <c r="I78" i="5"/>
  <c r="H130" i="5"/>
  <c r="I81" i="5"/>
  <c r="I80" i="5"/>
  <c r="I79" i="5"/>
  <c r="H130" i="6"/>
  <c r="I81" i="6"/>
  <c r="I80" i="6"/>
  <c r="I79" i="6"/>
  <c r="I78" i="6"/>
  <c r="I42" i="6"/>
  <c r="I77" i="6"/>
  <c r="I76" i="6"/>
  <c r="H82" i="6" s="1"/>
  <c r="H132" i="6" s="1"/>
  <c r="I79" i="4"/>
  <c r="I78" i="4"/>
  <c r="I42" i="4"/>
  <c r="I77" i="4"/>
  <c r="H130" i="4"/>
  <c r="I76" i="4"/>
  <c r="I49" i="4"/>
  <c r="I80" i="4"/>
  <c r="I81" i="4"/>
  <c r="I81" i="3"/>
  <c r="I42" i="3"/>
  <c r="I80" i="3"/>
  <c r="I78" i="3"/>
  <c r="I79" i="3"/>
  <c r="I77" i="3"/>
  <c r="I76" i="3"/>
  <c r="H130" i="3"/>
  <c r="I41" i="4"/>
  <c r="H43" i="4" s="1"/>
  <c r="H69" i="4" s="1"/>
  <c r="I41" i="5"/>
  <c r="I41" i="6"/>
  <c r="I41" i="3"/>
  <c r="H64" i="5"/>
  <c r="H71" i="5" s="1"/>
  <c r="H36" i="2"/>
  <c r="I97" i="5"/>
  <c r="H98" i="5" s="1"/>
  <c r="H104" i="5" s="1"/>
  <c r="H36" i="7"/>
  <c r="I41" i="7" s="1"/>
  <c r="H36" i="8"/>
  <c r="I50" i="4" l="1"/>
  <c r="H43" i="5"/>
  <c r="H82" i="3"/>
  <c r="H132" i="3" s="1"/>
  <c r="H109" i="7"/>
  <c r="H109" i="4"/>
  <c r="H109" i="8"/>
  <c r="H112" i="7"/>
  <c r="H112" i="5"/>
  <c r="H112" i="3"/>
  <c r="I79" i="8"/>
  <c r="I78" i="8"/>
  <c r="I42" i="8"/>
  <c r="I77" i="8"/>
  <c r="I41" i="8"/>
  <c r="I76" i="8"/>
  <c r="H130" i="8"/>
  <c r="I81" i="8"/>
  <c r="I80" i="8"/>
  <c r="I48" i="5"/>
  <c r="H82" i="5"/>
  <c r="H132" i="5" s="1"/>
  <c r="I50" i="5"/>
  <c r="I53" i="4"/>
  <c r="I81" i="7"/>
  <c r="I80" i="7"/>
  <c r="I79" i="7"/>
  <c r="I78" i="7"/>
  <c r="I42" i="7"/>
  <c r="H43" i="7" s="1"/>
  <c r="I77" i="7"/>
  <c r="I76" i="7"/>
  <c r="H130" i="7"/>
  <c r="I51" i="5"/>
  <c r="H110" i="2"/>
  <c r="H109" i="3"/>
  <c r="I52" i="4"/>
  <c r="H43" i="3"/>
  <c r="I48" i="4"/>
  <c r="I47" i="4"/>
  <c r="H111" i="6"/>
  <c r="H111" i="5"/>
  <c r="H111" i="8"/>
  <c r="H111" i="4"/>
  <c r="H111" i="3"/>
  <c r="H111" i="7"/>
  <c r="H112" i="2"/>
  <c r="I53" i="5"/>
  <c r="H82" i="4"/>
  <c r="H132" i="4" s="1"/>
  <c r="H43" i="6"/>
  <c r="I55" i="5"/>
  <c r="H70" i="5" s="1"/>
  <c r="I51" i="4"/>
  <c r="I54" i="5"/>
  <c r="H131" i="2"/>
  <c r="I81" i="2"/>
  <c r="I80" i="2"/>
  <c r="I41" i="2"/>
  <c r="I79" i="2"/>
  <c r="I78" i="2"/>
  <c r="I42" i="2"/>
  <c r="I77" i="2"/>
  <c r="I76" i="2"/>
  <c r="I54" i="4"/>
  <c r="I52" i="5"/>
  <c r="I55" i="4"/>
  <c r="H70" i="4" s="1"/>
  <c r="H72" i="4" s="1"/>
  <c r="I47" i="5"/>
  <c r="H43" i="8" l="1"/>
  <c r="H69" i="5"/>
  <c r="H72" i="5" s="1"/>
  <c r="I49" i="5"/>
  <c r="I47" i="8"/>
  <c r="H69" i="7"/>
  <c r="I55" i="7"/>
  <c r="H70" i="7" s="1"/>
  <c r="I49" i="7"/>
  <c r="I52" i="7"/>
  <c r="I54" i="7"/>
  <c r="I51" i="7"/>
  <c r="I50" i="7"/>
  <c r="I53" i="7"/>
  <c r="I48" i="7"/>
  <c r="I47" i="7"/>
  <c r="H131" i="4"/>
  <c r="I85" i="4"/>
  <c r="H82" i="8"/>
  <c r="H132" i="8" s="1"/>
  <c r="I48" i="8"/>
  <c r="I55" i="8"/>
  <c r="H70" i="8" s="1"/>
  <c r="H82" i="7"/>
  <c r="H132" i="7" s="1"/>
  <c r="I49" i="8"/>
  <c r="H69" i="6"/>
  <c r="I49" i="6"/>
  <c r="I54" i="6"/>
  <c r="I52" i="6"/>
  <c r="I48" i="6"/>
  <c r="I47" i="6"/>
  <c r="I53" i="6"/>
  <c r="I51" i="6"/>
  <c r="I50" i="6"/>
  <c r="I55" i="6"/>
  <c r="H70" i="6" s="1"/>
  <c r="H69" i="3"/>
  <c r="H72" i="3" s="1"/>
  <c r="I54" i="3"/>
  <c r="I48" i="3"/>
  <c r="I53" i="3"/>
  <c r="I52" i="3"/>
  <c r="I51" i="3"/>
  <c r="I49" i="3"/>
  <c r="I50" i="3"/>
  <c r="I55" i="3"/>
  <c r="H70" i="3" s="1"/>
  <c r="I47" i="3"/>
  <c r="H110" i="6"/>
  <c r="H114" i="6" s="1"/>
  <c r="H134" i="6" s="1"/>
  <c r="H110" i="3"/>
  <c r="H114" i="3" s="1"/>
  <c r="H134" i="3" s="1"/>
  <c r="H110" i="5"/>
  <c r="H114" i="5" s="1"/>
  <c r="H134" i="5" s="1"/>
  <c r="H110" i="8"/>
  <c r="H114" i="8" s="1"/>
  <c r="H134" i="8" s="1"/>
  <c r="H110" i="4"/>
  <c r="H114" i="4" s="1"/>
  <c r="H134" i="4" s="1"/>
  <c r="H110" i="7"/>
  <c r="H114" i="7" s="1"/>
  <c r="H134" i="7" s="1"/>
  <c r="H111" i="2"/>
  <c r="H115" i="2" s="1"/>
  <c r="H135" i="2" s="1"/>
  <c r="I50" i="8"/>
  <c r="H82" i="2"/>
  <c r="H133" i="2" s="1"/>
  <c r="H43" i="2"/>
  <c r="I51" i="8"/>
  <c r="I85" i="5" l="1"/>
  <c r="I88" i="5" s="1"/>
  <c r="H131" i="5"/>
  <c r="H69" i="8"/>
  <c r="H72" i="8" s="1"/>
  <c r="I54" i="8"/>
  <c r="I53" i="8"/>
  <c r="I52" i="8"/>
  <c r="H72" i="6"/>
  <c r="H131" i="6"/>
  <c r="I85" i="6"/>
  <c r="H131" i="3"/>
  <c r="I85" i="3"/>
  <c r="I87" i="5"/>
  <c r="I92" i="4"/>
  <c r="I91" i="4"/>
  <c r="I90" i="4"/>
  <c r="I87" i="4"/>
  <c r="I89" i="4"/>
  <c r="I88" i="4"/>
  <c r="H69" i="2"/>
  <c r="I54" i="2"/>
  <c r="I51" i="2"/>
  <c r="I50" i="2"/>
  <c r="I49" i="2"/>
  <c r="I52" i="2"/>
  <c r="I47" i="2"/>
  <c r="I55" i="2"/>
  <c r="H70" i="2" s="1"/>
  <c r="I53" i="2"/>
  <c r="I48" i="2"/>
  <c r="H72" i="7"/>
  <c r="I85" i="8" l="1"/>
  <c r="I90" i="8" s="1"/>
  <c r="H131" i="8"/>
  <c r="I89" i="5"/>
  <c r="I90" i="5"/>
  <c r="I91" i="5"/>
  <c r="I92" i="5"/>
  <c r="H72" i="2"/>
  <c r="I92" i="3"/>
  <c r="I91" i="3"/>
  <c r="I90" i="3"/>
  <c r="I89" i="3"/>
  <c r="I88" i="3"/>
  <c r="I87" i="3"/>
  <c r="I93" i="3" s="1"/>
  <c r="H103" i="3" s="1"/>
  <c r="H105" i="3" s="1"/>
  <c r="H133" i="3" s="1"/>
  <c r="H135" i="3" s="1"/>
  <c r="I90" i="6"/>
  <c r="I89" i="6"/>
  <c r="I88" i="6"/>
  <c r="I87" i="6"/>
  <c r="I93" i="6" s="1"/>
  <c r="H103" i="6" s="1"/>
  <c r="H105" i="6" s="1"/>
  <c r="H133" i="6" s="1"/>
  <c r="H135" i="6" s="1"/>
  <c r="I91" i="6"/>
  <c r="I92" i="6"/>
  <c r="H132" i="2"/>
  <c r="I86" i="2"/>
  <c r="H131" i="7"/>
  <c r="I85" i="7"/>
  <c r="I92" i="8"/>
  <c r="I91" i="8"/>
  <c r="I93" i="4"/>
  <c r="H103" i="4" s="1"/>
  <c r="H105" i="4" s="1"/>
  <c r="H133" i="4" s="1"/>
  <c r="H135" i="4" s="1"/>
  <c r="I93" i="5"/>
  <c r="H103" i="5" s="1"/>
  <c r="H105" i="5" s="1"/>
  <c r="H133" i="5" s="1"/>
  <c r="H135" i="5" s="1"/>
  <c r="I87" i="8" l="1"/>
  <c r="I88" i="8"/>
  <c r="I89" i="8"/>
  <c r="I118" i="6"/>
  <c r="I118" i="3"/>
  <c r="I118" i="5"/>
  <c r="I92" i="7"/>
  <c r="I91" i="7"/>
  <c r="I90" i="7"/>
  <c r="I87" i="7"/>
  <c r="I89" i="7"/>
  <c r="I88" i="7"/>
  <c r="I88" i="2"/>
  <c r="I93" i="2"/>
  <c r="I92" i="2"/>
  <c r="I91" i="2"/>
  <c r="I90" i="2"/>
  <c r="I89" i="2"/>
  <c r="I118" i="4"/>
  <c r="I93" i="8" l="1"/>
  <c r="H103" i="8" s="1"/>
  <c r="H105" i="8" s="1"/>
  <c r="H133" i="8" s="1"/>
  <c r="H135" i="8" s="1"/>
  <c r="I118" i="8" s="1"/>
  <c r="I93" i="7"/>
  <c r="H103" i="7" s="1"/>
  <c r="H105" i="7" s="1"/>
  <c r="H133" i="7" s="1"/>
  <c r="H135" i="7" s="1"/>
  <c r="I118" i="7" s="1"/>
  <c r="I119" i="4"/>
  <c r="H137" i="4" s="1"/>
  <c r="I119" i="3"/>
  <c r="H137" i="3" s="1"/>
  <c r="I119" i="8"/>
  <c r="H137" i="8" s="1"/>
  <c r="I119" i="5"/>
  <c r="H137" i="5" s="1"/>
  <c r="I94" i="2"/>
  <c r="H104" i="2" s="1"/>
  <c r="H106" i="2" s="1"/>
  <c r="H134" i="2" s="1"/>
  <c r="H136" i="2" s="1"/>
  <c r="I119" i="6"/>
  <c r="H137" i="6" s="1"/>
  <c r="C11" i="1" l="1"/>
  <c r="E11" i="1" s="1"/>
  <c r="G11" i="1" s="1"/>
  <c r="H11" i="1" s="1"/>
  <c r="I123" i="8"/>
  <c r="C142" i="8"/>
  <c r="E142" i="8" s="1"/>
  <c r="H142" i="8" s="1"/>
  <c r="H143" i="8" s="1"/>
  <c r="H145" i="8" s="1"/>
  <c r="H151" i="8" s="1"/>
  <c r="H153" i="8" s="1"/>
  <c r="I122" i="8"/>
  <c r="I121" i="8"/>
  <c r="I121" i="4"/>
  <c r="I123" i="4"/>
  <c r="C6" i="1"/>
  <c r="E6" i="1" s="1"/>
  <c r="G6" i="1" s="1"/>
  <c r="H6" i="1" s="1"/>
  <c r="C142" i="4"/>
  <c r="E142" i="4" s="1"/>
  <c r="H142" i="4" s="1"/>
  <c r="H143" i="4" s="1"/>
  <c r="H145" i="4" s="1"/>
  <c r="H151" i="4" s="1"/>
  <c r="H153" i="4" s="1"/>
  <c r="I122" i="4"/>
  <c r="I123" i="6"/>
  <c r="C142" i="6"/>
  <c r="E142" i="6" s="1"/>
  <c r="H142" i="6" s="1"/>
  <c r="H143" i="6" s="1"/>
  <c r="H145" i="6" s="1"/>
  <c r="H151" i="6" s="1"/>
  <c r="H153" i="6" s="1"/>
  <c r="I122" i="6"/>
  <c r="I121" i="6"/>
  <c r="C10" i="1"/>
  <c r="E10" i="1" s="1"/>
  <c r="G10" i="1" s="1"/>
  <c r="H10" i="1" s="1"/>
  <c r="I119" i="7"/>
  <c r="H137" i="7" s="1"/>
  <c r="I123" i="5"/>
  <c r="C142" i="5"/>
  <c r="I122" i="5"/>
  <c r="I121" i="5"/>
  <c r="C142" i="3"/>
  <c r="E142" i="3" s="1"/>
  <c r="H142" i="3" s="1"/>
  <c r="H143" i="3" s="1"/>
  <c r="H145" i="3" s="1"/>
  <c r="H151" i="3" s="1"/>
  <c r="H153" i="3" s="1"/>
  <c r="I122" i="3"/>
  <c r="I121" i="3"/>
  <c r="C7" i="1"/>
  <c r="E7" i="1" s="1"/>
  <c r="G7" i="1" s="1"/>
  <c r="H7" i="1" s="1"/>
  <c r="I123" i="3"/>
  <c r="I119" i="2"/>
  <c r="I124" i="3" l="1"/>
  <c r="H136" i="3" s="1"/>
  <c r="I124" i="8"/>
  <c r="H136" i="8" s="1"/>
  <c r="I124" i="5"/>
  <c r="H136" i="5" s="1"/>
  <c r="I124" i="6"/>
  <c r="H136" i="6" s="1"/>
  <c r="I123" i="7"/>
  <c r="C142" i="7"/>
  <c r="I122" i="7"/>
  <c r="I121" i="7"/>
  <c r="I124" i="4"/>
  <c r="H136" i="4" s="1"/>
  <c r="I120" i="2"/>
  <c r="H138" i="2" s="1"/>
  <c r="C8" i="1"/>
  <c r="E8" i="1" s="1"/>
  <c r="G8" i="1" s="1"/>
  <c r="H8" i="1" s="1"/>
  <c r="E142" i="5"/>
  <c r="H142" i="5" s="1"/>
  <c r="H143" i="5" s="1"/>
  <c r="H145" i="5" s="1"/>
  <c r="H151" i="5" s="1"/>
  <c r="H153" i="5" s="1"/>
  <c r="I124" i="7" l="1"/>
  <c r="H136" i="7" s="1"/>
  <c r="I124" i="2"/>
  <c r="C143" i="2"/>
  <c r="I123" i="2"/>
  <c r="I122" i="2"/>
  <c r="C9" i="1"/>
  <c r="E9" i="1" s="1"/>
  <c r="G9" i="1" s="1"/>
  <c r="H9" i="1" s="1"/>
  <c r="E142" i="7"/>
  <c r="H142" i="7" s="1"/>
  <c r="H143" i="7" s="1"/>
  <c r="H145" i="7" s="1"/>
  <c r="H151" i="7" s="1"/>
  <c r="H153" i="7" s="1"/>
  <c r="I125" i="2" l="1"/>
  <c r="H137" i="2" s="1"/>
  <c r="E143" i="2"/>
  <c r="H143" i="2" s="1"/>
  <c r="H144" i="2" s="1"/>
  <c r="H146" i="2" s="1"/>
  <c r="H152" i="2" s="1"/>
  <c r="H154" i="2" s="1"/>
  <c r="C5" i="1"/>
  <c r="E5" i="1" s="1"/>
  <c r="G5" i="1" s="1"/>
  <c r="G12" i="1" l="1"/>
  <c r="H5" i="1"/>
  <c r="H13" i="1" s="1"/>
</calcChain>
</file>

<file path=xl/sharedStrings.xml><?xml version="1.0" encoding="utf-8"?>
<sst xmlns="http://schemas.openxmlformats.org/spreadsheetml/2006/main" count="1911" uniqueCount="314">
  <si>
    <t>RESUMO PLANILHA DE CUSTOS</t>
  </si>
  <si>
    <t>SERVIÇOS DE VIGILÂNCIA NO PALÁCIO GUSTAVO CAPANEMA</t>
  </si>
  <si>
    <t>Grupo 1</t>
  </si>
  <si>
    <t>ITEM</t>
  </si>
  <si>
    <t>Tipo de Serviço (A)</t>
  </si>
  <si>
    <t>Valor proposto por empregado (B)</t>
  </si>
  <si>
    <t>Quant. de empregados por posto (C) = (B XC)</t>
  </si>
  <si>
    <t>Valor proposto por posto (D)= (BxC)</t>
  </si>
  <si>
    <t>Quantidade de Postos (E)</t>
  </si>
  <si>
    <t>Valor total mensal (F) = (DxE)</t>
  </si>
  <si>
    <t>Valor total anual (G)= (Fx12)</t>
  </si>
  <si>
    <t>Valor mensal dos serviços</t>
  </si>
  <si>
    <t>Total anual</t>
  </si>
  <si>
    <t>xx/xxxx</t>
  </si>
  <si>
    <t>Horário:</t>
  </si>
  <si>
    <t>DISCRIMINAÇÃO DOS SERVIÇOS (DADOS REFERENTES À CONTRATAÇÃO)</t>
  </si>
  <si>
    <t>A</t>
  </si>
  <si>
    <t>Data de apresentação da proposta (dia/mês/ano)</t>
  </si>
  <si>
    <t>B</t>
  </si>
  <si>
    <t>Município/ UF</t>
  </si>
  <si>
    <t xml:space="preserve">RIO DE JANEIRO </t>
  </si>
  <si>
    <t>C</t>
  </si>
  <si>
    <t>Ano Acordo, Convenção ou Sentença Normativa em Dissídio Coletivo</t>
  </si>
  <si>
    <t>D</t>
  </si>
  <si>
    <t>Nº de meses de execução contratual</t>
  </si>
  <si>
    <t>IDENTIFICAÇÃO DO SERVIÇO</t>
  </si>
  <si>
    <t>Unidade de medida</t>
  </si>
  <si>
    <t>Posto</t>
  </si>
  <si>
    <t>Quantidade total a contratar (em função da unidade de medida):</t>
  </si>
  <si>
    <t>Cargo:</t>
  </si>
  <si>
    <t>MÃO-DE-OBRA</t>
  </si>
  <si>
    <t>MÃO-DE-OBRA VINCULADA À EXECUÇÃO CONTRATUAL</t>
  </si>
  <si>
    <t>Dados complementares para composição dos custos referente à mão-de-obra</t>
  </si>
  <si>
    <t>Tipo do serviço</t>
  </si>
  <si>
    <t>Vigilante - Chefe de Turma Posto 44h semanais seg. a sexta</t>
  </si>
  <si>
    <t>Classificação Brasileira de Ocupações (CBO)</t>
  </si>
  <si>
    <t>5173-30</t>
  </si>
  <si>
    <t>Salário Normativo da Categoria Profissional</t>
  </si>
  <si>
    <t xml:space="preserve">Categoria profissional </t>
  </si>
  <si>
    <t>Vigilância</t>
  </si>
  <si>
    <t>Data base da categoria</t>
  </si>
  <si>
    <t>MÓDULO 01: COMPOSIÇÃO DA REMUNERAÇÃO</t>
  </si>
  <si>
    <t>Composição da remuneração</t>
  </si>
  <si>
    <t>Valor (R$)</t>
  </si>
  <si>
    <t>Salário base</t>
  </si>
  <si>
    <t>Com reajuste baseado na CCT em 2025</t>
  </si>
  <si>
    <t>Adicional de periculosidade</t>
  </si>
  <si>
    <t>Gratificação chefe de turma</t>
  </si>
  <si>
    <t>Adicional noturno</t>
  </si>
  <si>
    <t>E</t>
  </si>
  <si>
    <t xml:space="preserve">Hora noturna adicional - ou hora noturna reduzida </t>
  </si>
  <si>
    <t>F</t>
  </si>
  <si>
    <t>Adicional de hora extra no feriado</t>
  </si>
  <si>
    <t>G</t>
  </si>
  <si>
    <t>Outros (especificar)</t>
  </si>
  <si>
    <t>TOTAL DA REMUNERAÇÃO</t>
  </si>
  <si>
    <t>MÓDULO 02: ENCARGOS E BENEFÍCIOS ANUAIS, MENSAIS E DIÁRIOS</t>
  </si>
  <si>
    <t>Submódulo 2.1 - 13º (décimo terceiro) salário e adicional de férias</t>
  </si>
  <si>
    <t>2.1</t>
  </si>
  <si>
    <t>13º salário e adicional de férias</t>
  </si>
  <si>
    <t>(%)</t>
  </si>
  <si>
    <t xml:space="preserve">13º salário </t>
  </si>
  <si>
    <t xml:space="preserve">Férias e Adicional de Férias </t>
  </si>
  <si>
    <t xml:space="preserve">TOTAL </t>
  </si>
  <si>
    <t>Submódulo 2.2 - Encargos previdenciários (GPS), Fundo de Garantia por Tempo de Serviço (FGTS) e outras contribuições</t>
  </si>
  <si>
    <t>2.2</t>
  </si>
  <si>
    <t>GPS, FGTS e outras contribuições</t>
  </si>
  <si>
    <t>INSS</t>
  </si>
  <si>
    <t>Salário Educação</t>
  </si>
  <si>
    <t>Seguro Acidente do Trabalho (RATxFAP)</t>
  </si>
  <si>
    <t>SESC ou SESI</t>
  </si>
  <si>
    <t>SENAI ou SENAC</t>
  </si>
  <si>
    <t>SEBRAE</t>
  </si>
  <si>
    <t>INCRA</t>
  </si>
  <si>
    <t>H</t>
  </si>
  <si>
    <t>FGTS</t>
  </si>
  <si>
    <t>TOTAL</t>
  </si>
  <si>
    <t>Submódulo 2.3 - Benefícios Mensais e Diários</t>
  </si>
  <si>
    <t>2.3</t>
  </si>
  <si>
    <t>Benefícios Mensais e Diários</t>
  </si>
  <si>
    <t>Valor</t>
  </si>
  <si>
    <t>Passagens</t>
  </si>
  <si>
    <t>Dias</t>
  </si>
  <si>
    <t>Desconto</t>
  </si>
  <si>
    <t xml:space="preserve">A </t>
  </si>
  <si>
    <t xml:space="preserve">Transporte </t>
  </si>
  <si>
    <t>Auxílio-Refeição/Alimentação</t>
  </si>
  <si>
    <t>SIM/NÃO</t>
  </si>
  <si>
    <t>Refeição</t>
  </si>
  <si>
    <t>Cláusula 6º da CCT = R$ 16,73 - 20% do PAT</t>
  </si>
  <si>
    <t>S</t>
  </si>
  <si>
    <t>Seguro de vida, invalidez e funeral (Cláusula 11º CCT)</t>
  </si>
  <si>
    <t>Assistência Social Familiar sindical ( Cláusula décima)</t>
  </si>
  <si>
    <t>QUADRO RESUMO DO MÓDULO 2 - ENCARGOS E BENEFÍCIOS ANUAIS, MENSAIS E DIÁRIOS</t>
  </si>
  <si>
    <t>Encargos e Benefícios Anuais, Mensais e Diários</t>
  </si>
  <si>
    <t>13º (décimo terceiro) Salário e Adicional de Férias</t>
  </si>
  <si>
    <t xml:space="preserve">MÓDULO 03: PROVISÃO PARA RESCISÃO </t>
  </si>
  <si>
    <t>Provisão para Rescisão</t>
  </si>
  <si>
    <t>Aviso Prévio Indenizado</t>
  </si>
  <si>
    <t>Incidência do FGTS sobre o Aviso Prévio Indenizado</t>
  </si>
  <si>
    <r>
      <rPr>
        <sz val="10"/>
        <color rgb="FF000000"/>
        <rFont val="Arial"/>
        <family val="2"/>
        <charset val="1"/>
      </rPr>
      <t xml:space="preserve">Multa do FGTS e contribuição social sobre o Aviso Prévio Indenizado </t>
    </r>
    <r>
      <rPr>
        <sz val="10"/>
        <color rgb="FFFF0000"/>
        <rFont val="Arial"/>
        <family val="2"/>
        <charset val="1"/>
      </rPr>
      <t>**</t>
    </r>
  </si>
  <si>
    <r>
      <rPr>
        <sz val="10"/>
        <color rgb="FF000000"/>
        <rFont val="Arial"/>
        <family val="2"/>
        <charset val="1"/>
      </rPr>
      <t xml:space="preserve">Aviso Prévio Trabalhado </t>
    </r>
    <r>
      <rPr>
        <sz val="10"/>
        <color rgb="FFFF0000"/>
        <rFont val="Arial"/>
        <family val="2"/>
        <charset val="1"/>
      </rPr>
      <t>*</t>
    </r>
  </si>
  <si>
    <t>Incidência dos encargos do submódulo 2.2 sobre o Aviso Prévio Trabalhado</t>
  </si>
  <si>
    <r>
      <rPr>
        <sz val="10"/>
        <color rgb="FF000000"/>
        <rFont val="Arial"/>
        <family val="2"/>
        <charset val="1"/>
      </rPr>
      <t>Multa do FGTS e contribuição social sobre o Aviso Prévio Trabalhado</t>
    </r>
    <r>
      <rPr>
        <sz val="10"/>
        <color rgb="FFFF0000"/>
        <rFont val="Arial"/>
        <family val="2"/>
        <charset val="1"/>
      </rPr>
      <t xml:space="preserve"> **</t>
    </r>
  </si>
  <si>
    <t xml:space="preserve">*De acordo com o 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t>
  </si>
  <si>
    <t xml:space="preserve">  ** Conforme a Lei nº 13.932/2019 e orientação da Secretaria de Gestão do Ministério da Economia (Seges-ME) a soma de ambos os percentuais devem corresponder a 4% (quatro por cento). </t>
  </si>
  <si>
    <t>MÓDULO 04: CUSTO DE REPOSIÇÃO DO PROFISSIONAL AUSENTE</t>
  </si>
  <si>
    <t>Submódulo 4.1 - Ausências Legais</t>
  </si>
  <si>
    <t>4.1</t>
  </si>
  <si>
    <t>Substituto nas Ausências Legais</t>
  </si>
  <si>
    <t>Substituto na Cobertura de Férias</t>
  </si>
  <si>
    <t>Substituto na Cobertura das Ausências Legais</t>
  </si>
  <si>
    <t>Substituto na Cobertura de Licença-Paternidade</t>
  </si>
  <si>
    <t>Substituto na Cobertura das Ausências por Acidente de Trabalho</t>
  </si>
  <si>
    <t>Substituto na Cobertura de Afastamento Maternidade</t>
  </si>
  <si>
    <t>Substituto na Cobertura de Outras Ausências (Especificar)</t>
  </si>
  <si>
    <t>Submódulo 4.2 - Intrajornada</t>
  </si>
  <si>
    <t>4.2</t>
  </si>
  <si>
    <t>Substituto na Intrajornada</t>
  </si>
  <si>
    <t>Substituto no Intervalo para Repouso ou Alimentação</t>
  </si>
  <si>
    <t>QUADRO RESUMO DO MÓDULO 4 - CUSTO DE REPOSIÇÃO DO PROFISSIONAL AUSENTE</t>
  </si>
  <si>
    <t>Substituto nas Ausência Legais</t>
  </si>
  <si>
    <t>MÓDULO 05: INSUMOS DIVERSOS</t>
  </si>
  <si>
    <t>Insumos Diversos</t>
  </si>
  <si>
    <t>Uniformes (custo mensal por empregado)</t>
  </si>
  <si>
    <t xml:space="preserve">Equipamentos </t>
  </si>
  <si>
    <t>Material</t>
  </si>
  <si>
    <t>MÓDULO 6: CUSTOS INDIRETOS, TRIBUTOS E LUCRO</t>
  </si>
  <si>
    <t>Custos Indiretos, Tributos e Lucro</t>
  </si>
  <si>
    <t>Custos indiretos</t>
  </si>
  <si>
    <t>Lucro</t>
  </si>
  <si>
    <t>Tributos</t>
  </si>
  <si>
    <t>C.1</t>
  </si>
  <si>
    <t>Tributos Federais</t>
  </si>
  <si>
    <t>PIS</t>
  </si>
  <si>
    <t>Regime cumulativo **</t>
  </si>
  <si>
    <t>C.2</t>
  </si>
  <si>
    <t>COFINS</t>
  </si>
  <si>
    <t>C.3</t>
  </si>
  <si>
    <t>Tibutos Municipais</t>
  </si>
  <si>
    <t>ISS</t>
  </si>
  <si>
    <t xml:space="preserve">*Para fins de estimativa da CONTRATANTE, em Lucro e Despesas Indiretas - LDI, foram consideradas as despesas administrativas e operacionais (5%) e a margem de lucro (10%)                                                          </t>
  </si>
  <si>
    <t xml:space="preserve">   ** A Solução de Divergência no. 01, de 13 janeiro de 2021 concluiu que empresas de segurança privada de serviços particulares de vigilância, mesmo quando exerçam outras atividades, estão incluídas no regime de apuração cumulativa da PIS e da Cofins </t>
  </si>
  <si>
    <t>QUADRO 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</si>
  <si>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</si>
  <si>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</si>
  <si>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</si>
  <si>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</si>
  <si>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</si>
  <si>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</si>
  <si>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(A+B+C+D+E)</t>
  </si>
  <si>
    <t>Módulo 6 – Custos indiretos, tributos e lucro</t>
  </si>
  <si>
    <t>VALOR TOTAL POR EMPREGADO</t>
  </si>
  <si>
    <t>QUADRO RESUMO - VALOR MENSAL DOS SERVIÇOS</t>
  </si>
  <si>
    <t>Valor Proposto por Empregado (B)</t>
  </si>
  <si>
    <t>Qtde. de Empregados por Posto (C )</t>
  </si>
  <si>
    <t>Valor Proposto por Posto (D) = (B x C)</t>
  </si>
  <si>
    <t>Qtde. de Postos (E)</t>
  </si>
  <si>
    <t>Valor Total do Serviço           (F) = (D x E)</t>
  </si>
  <si>
    <t>Valor Mensal estimado dos produtos/materiais (Os produtos/materiais serão pagos pelo efetivo requisitado e entregues no mês).</t>
  </si>
  <si>
    <t>VALOR ESTIMADO MENSAL DA CONTRATAÇÃO</t>
  </si>
  <si>
    <t>QUADRO DEMONSTRATIVO DO VALOR GLOBAL DA PROPOSTA</t>
  </si>
  <si>
    <t>VALOR GLOBAL DA PROPOSTA</t>
  </si>
  <si>
    <t xml:space="preserve">DESCRIÇÃO </t>
  </si>
  <si>
    <t>VALOR</t>
  </si>
  <si>
    <t>Valor mensal do serviço</t>
  </si>
  <si>
    <t>Número de meses de execução contratual</t>
  </si>
  <si>
    <t>Valor global da proposta (Valor Mensal x Meses de Execução)</t>
  </si>
  <si>
    <t>Processo nº: 01400.001716/2025-41</t>
  </si>
  <si>
    <t>Dispensa Eletrônica Emergencial</t>
  </si>
  <si>
    <t>Data do Dispensa:</t>
  </si>
  <si>
    <t>Vigilante - Chefe de Turma Posto 12 x 36h semanais seg. a domingo</t>
  </si>
  <si>
    <t>Gratificação Chefe de turma</t>
  </si>
  <si>
    <t>Multa do FGTS e contribuição social sobre o Aviso Prévio Indenizado</t>
  </si>
  <si>
    <t>Aviso Prévio Trabalhado</t>
  </si>
  <si>
    <t>Multa do FGTS e contribuição social sobre o Aviso Prévio Trabalhado</t>
  </si>
  <si>
    <t>Equipamentos</t>
  </si>
  <si>
    <t>materiais</t>
  </si>
  <si>
    <t>Vigilante -Posto 44h semanais seg. a sexta</t>
  </si>
  <si>
    <t>Vigilante 12 x 36 diurno (segunda a domingo)</t>
  </si>
  <si>
    <t>Adicional de insalubridade</t>
  </si>
  <si>
    <t>Vigilante CFTV 12 x 36 diurno (segunda a domingo)</t>
  </si>
  <si>
    <t>Vigilante 12 x 36 noturno (segunda a domingo)</t>
  </si>
  <si>
    <t>Vigilante CFTV 12 x 36 noturno (segunda a domingo)</t>
  </si>
  <si>
    <t>Conjunto Uniforme para vigilante / Chefe de Turma</t>
  </si>
  <si>
    <t>Quant</t>
  </si>
  <si>
    <t>Descrição</t>
  </si>
  <si>
    <t>Valor Unitário</t>
  </si>
  <si>
    <t>Valor Total</t>
  </si>
  <si>
    <t>Vida útil (meses)</t>
  </si>
  <si>
    <t xml:space="preserve">Valor Mensal </t>
  </si>
  <si>
    <t>Paletó de cor preta, tecido microfibra ou tweed, forrado internamente, inclusive na manga, com emblema da empresa bordado na parte externa do bolso.</t>
  </si>
  <si>
    <t>Calças modelo social de tecido e cor idêntico ao do paletó, braguilha forrada, cós entrelaçado, forrado, com passadores no mesmo tecido da calça, mínimo de 6 passadores, 2 bolsos laterais embutidos, 2 bolsos traseiros embutidos, com uma casa vertical e um botão.</t>
  </si>
  <si>
    <t>Gravata de cor preta em 100% poliéster ou 100% seda.</t>
  </si>
  <si>
    <t>Par de meia social preta.</t>
  </si>
  <si>
    <t>Cinto em couro constituído de 1 (uma) face na cor preta sem costura, fivela em metal, com garra regulável. (01 a cada 12 meses)</t>
  </si>
  <si>
    <t>Sapato social ou bota de cor preta.</t>
  </si>
  <si>
    <t>Camisa social na cor branca, de material não transparente, mangas compridas com punho simples, bolso na parte superior esquerda, sobreposto, com emblema da empresa bordado na parte externa do bolso.</t>
  </si>
  <si>
    <t>Capa de chuva na cor preta, com emblema da empresa inscrito e faixas fluorescentes. (01 a cada 12 meses)</t>
  </si>
  <si>
    <t>Valor mensal do uniforme Chefe de turma</t>
  </si>
  <si>
    <t>Uniforme para vigilante</t>
  </si>
  <si>
    <t>Camisa de manga curta.</t>
  </si>
  <si>
    <t>Calças</t>
  </si>
  <si>
    <t>Cinto de nylon</t>
  </si>
  <si>
    <t>Par de meia.</t>
  </si>
  <si>
    <t>Coturno</t>
  </si>
  <si>
    <t>Quepes com emblema/boné (01 a cada 12 meses)</t>
  </si>
  <si>
    <t>Jaqueta de frio ou japona com emblema</t>
  </si>
  <si>
    <t>Valor mensal do uniforme Vigilante</t>
  </si>
  <si>
    <t>PESQUISA DE PREÇOS</t>
  </si>
  <si>
    <t>UNIFORMES CHEFE DE TURMA</t>
  </si>
  <si>
    <t>UNIFORMES</t>
  </si>
  <si>
    <t>Unidade</t>
  </si>
  <si>
    <t>EMPRESA</t>
  </si>
  <si>
    <t>MÉDIA</t>
  </si>
  <si>
    <t>Un</t>
  </si>
  <si>
    <t>painel de preços</t>
  </si>
  <si>
    <t xml:space="preserve">Relatório gerado dia: 29/10/2024 às 18:31 Fonte: paineldeprecos.planejamento.gov.br </t>
  </si>
  <si>
    <t xml:space="preserve">Relatório gerado dia: 27/09/2024 às 12:53 Fonte: paineldeprecos.planejamento.gov.br </t>
  </si>
  <si>
    <t xml:space="preserve">Relatório gerado dia: 01/10/2024 às 14:16 Fonte: paineldeprecos.planejamento.gov.br </t>
  </si>
  <si>
    <t xml:space="preserve">Relatório gerado dia: 30/09/2024 às 14:08 Fonte: paineldeprecos.planejamento.gov.br </t>
  </si>
  <si>
    <t>Cinto em couro constituído de 1 (uma) face na cor preta sem costura, fivela em metal, com garra regulável.</t>
  </si>
  <si>
    <t>Relatório gerado dia: 02/10/2024 às 12:07 Fonte: paineldeprecos.planejamento.gov.br</t>
  </si>
  <si>
    <t xml:space="preserve">Relatório gerado dia: 30/09/2024 às 14:11 Fonte: paineldeprecos.planejamento.gov.br </t>
  </si>
  <si>
    <t xml:space="preserve">Relatório gerado dia: 27/09/2024 às 13:42 Fonte: paineldeprecos.planejamento.gov.br </t>
  </si>
  <si>
    <t>Capa de chuva na cor preta, com emblema da empresa inscrito e faixas fluorescentes.</t>
  </si>
  <si>
    <t xml:space="preserve">Relatório gerado dia: 30/09/2024 às 13:03 Fonte: paineldeprecos.planejamento.gov.br </t>
  </si>
  <si>
    <t>UNIFORMES VIGILANTE</t>
  </si>
  <si>
    <t xml:space="preserve">Relatório gerado dia: 26/09/2024 às 17:15 Fonte: paineldeprecos.planejamento.gov.br </t>
  </si>
  <si>
    <t>Relatório gerado dia: 29/10/2024 às 18:55 Fonte: paineldeprecos.planejamento.gov.br</t>
  </si>
  <si>
    <t xml:space="preserve">Relatório gerado dia: 29/10/2024 às 17:47 Fonte: paineldeprecos.planejamento.gov.br </t>
  </si>
  <si>
    <t>Relatório gerado dia: 03/10/2024 às 12:38 Fonte: paineldeprecos.planejamento.gov.br</t>
  </si>
  <si>
    <t>Quepes com emblema/boné</t>
  </si>
  <si>
    <t xml:space="preserve">Relatório gerado dia: 26/09/2024 às 17:10 Fonte: paineldeprecos.planejamento.gov.br </t>
  </si>
  <si>
    <t xml:space="preserve">Relatório gerado dia: 26/09/2024 às 17:23 Fonte: paineldeprecos.planejamento.gov.br </t>
  </si>
  <si>
    <t>Relatório gerado dia: 30/09/2024 às 13:03 Fonte: paineldeprecos.planejamento.gov.br</t>
  </si>
  <si>
    <t>DESCRIÇÃO DO MATERIAL</t>
  </si>
  <si>
    <t>Quantidade</t>
  </si>
  <si>
    <t>Período</t>
  </si>
  <si>
    <t>Apito com cordão</t>
  </si>
  <si>
    <t>Anualmente</t>
  </si>
  <si>
    <t>Crachá com foto</t>
  </si>
  <si>
    <t>Distintivo tipo broche</t>
  </si>
  <si>
    <t>Livro de ocorrência</t>
  </si>
  <si>
    <t>TOTAL MENSAL</t>
  </si>
  <si>
    <t xml:space="preserve"> VALOR POR FUNCIONÁRIO (VALOR TOTAL / Nº DE FUNCIONÁRIOS) </t>
  </si>
  <si>
    <t>Equipamento</t>
  </si>
  <si>
    <t>Cassetete (para o posto de ronda noturna)</t>
  </si>
  <si>
    <t>Lanterna recarregável bivolt com 12 Leds</t>
  </si>
  <si>
    <t>Rádio de Comunicação profissional com fone de ouvido e baterias</t>
  </si>
  <si>
    <t>VALOR MENSAL</t>
  </si>
  <si>
    <t>VALOR POR FUNCIONÁRIO (VALOR TOTAL / Nº DE FUNCIONÁRIOS)</t>
  </si>
  <si>
    <t>MEMÓRIA DE CÁLCULO E FONTE DE PESQUISA</t>
  </si>
  <si>
    <t>MATERIAIS E EQUIPAMENTOS A SEREM ADQUIRIDOS PELA EMPRESA CONTRATADA NO ANO</t>
  </si>
  <si>
    <t>MATERIAL</t>
  </si>
  <si>
    <t xml:space="preserve">Relatório gerado dia: 26/09/2024 às 16:39 Fonte: paineldeprecos.planejamento.gov.br </t>
  </si>
  <si>
    <t>Pregão 90015/2024</t>
  </si>
  <si>
    <t>Pregão 90005/2024</t>
  </si>
  <si>
    <t>PortosRio autoridade Portuária – UASG 399008</t>
  </si>
  <si>
    <t xml:space="preserve">AGÊNCIA NACIONAL DE SAÚDE SUPLEMENTAR – ANS – UASG </t>
  </si>
  <si>
    <t xml:space="preserve">Relatório gerado dia: 30/10/2024 às 12:59 Fonte: paineldeprecos.planejamento.gov.br </t>
  </si>
  <si>
    <t>Fornecedor: VIGFAT vigilância patrimonial ltda – CNPJ: 10.380.412/0001-58</t>
  </si>
  <si>
    <t>Fornecedor: angel’s segurança e vigilância ltda – CNPJ: 03.372.304/0001-78</t>
  </si>
  <si>
    <t xml:space="preserve">Relatório gerado dia: 30/10/2024 às 10:38 Fonte: paineldeprecos.planejamento.gov.br </t>
  </si>
  <si>
    <t>Painel de Preços</t>
  </si>
  <si>
    <t xml:space="preserve">Relatório gerado dia: 30/10/2024 às 10:43 Fonte: paineldeprecos.planejamento.gov.br </t>
  </si>
  <si>
    <t>CPGC Pregão 02/2018</t>
  </si>
  <si>
    <t>TONFASGILOPLASTIC</t>
  </si>
  <si>
    <t>ANGEL´S SEGURANÇA E VIGILÂNCIA EIRELI – CNPJ 03.372.304/0001-78</t>
  </si>
  <si>
    <t>https://produto.mercadolivre.com.br/MLB-696634495-cassetete-anti-tumulto-de-90-cm-bti90-pr90-_JM#is_advertising=true&amp;position=1&amp;search_layout=stack&amp;type=pad&amp;tracking_id=cfcdfc47-98db-4696-8df4-c4201f7996c2&amp;is_advertising=true&amp;ad_domain=VQCATCORE_LST&amp;ad_position=1&amp;ad_click_id=OTliM2JhYWUtMzczYS00Njc5LWI3MmMtMDM3NWFkNzEwODY3</t>
  </si>
  <si>
    <t xml:space="preserve">Relatório gerado dia: 30/10/2024 às 10:51 Fonte: paineldeprecos.planejamento.gov.br  </t>
  </si>
  <si>
    <t>Forno micro-ondas 30 litros</t>
  </si>
  <si>
    <t xml:space="preserve">Relatório gerado dia: 26/09/2024 às 16:45 Fonte: paineldeprecos.planejamento.gov.br  R$ 634,15 Relatório gerado dia: 21/09/2023 às 12:51 Fonte: paineldeprecos.planejamento.gov.br </t>
  </si>
  <si>
    <t xml:space="preserve">Relatório gerado dia: 26/09/2024 às 16:47 Fonte: paineldeprecos.planejamento.gov.br </t>
  </si>
  <si>
    <t xml:space="preserve">Relatório gerado dia: 27/09/2024 às 11:12 Fonte: paineldeprecos.planejamento.gov.br </t>
  </si>
  <si>
    <t>Roupeiro</t>
  </si>
  <si>
    <t>LOJAS AMERICANAS</t>
  </si>
  <si>
    <t>FAST MÓVEIS</t>
  </si>
  <si>
    <t>KMC MÓVEIS</t>
  </si>
  <si>
    <t>https://www.americanas.com.br/produto/7389950564/armario-roupeiro-de-aco-vestiario-academia-16-portas-locker-cinza?pfm_carac=armario-de-aco-16-portas&amp;pfm_index=1&amp;pfm_page=search&amp;pfm_pos=grid&amp;pfm_type=search_page&amp;offerId=646fc582579fbc8d9126e2fd</t>
  </si>
  <si>
    <t>https://www.fastmoveis.com.br/armario-roupeiro-de-aco-16-portas</t>
  </si>
  <si>
    <t>https://www.amazon.com.br/Arm%C3%A1rio-Roupeiro-Vesti%C3%A1rio-Academia-Portas/dp/B0DJG67DN1/ref=asc_df_B0DJG67DN1/?tag=googleshopp00-20&amp;linkCode=df0&amp;hvadid=715684159865&amp;hvpos=&amp;hvnetw=g&amp;hvrand=11496348498142813010&amp;hvpone=&amp;hvptwo=&amp;hvqmt=&amp;hvdev=c&amp;hvdvcmdl=&amp;hvlocint=&amp;hvlocphy=9198390&amp;hvtargid=pla-2372722560440&amp;psc=1&amp;mcid=29672505692536c39f66e13215b6ec69&amp;gad_source=1</t>
  </si>
  <si>
    <t>Pesquisa realizada em 29/10/24 às 15:39 (1.499,00 + 254,22 frete)</t>
  </si>
  <si>
    <t>Pesquisa realizada em 29/10/24 às 16:03 (1.443,00 + 297,90 frete)</t>
  </si>
  <si>
    <t>Pesquisa realizada em 29/10/24 às 16:12 (1.140,00 +  284,00 frete)</t>
  </si>
  <si>
    <t xml:space="preserve">refrigerador </t>
  </si>
  <si>
    <t xml:space="preserve">Relatório gerado dia: 30/10/2024 às 11:36 Fonte: paineldeprecos.planejamento.gov.br </t>
  </si>
  <si>
    <t>VIGILANTE DESARMADO / CHEFE DE TURMA 44h SEMANAIS</t>
  </si>
  <si>
    <t>VIGILANTE DESARMADO 44h SEMANAIS</t>
  </si>
  <si>
    <t>VIGILANTE ARMADO 12 X 36 DIURNO</t>
  </si>
  <si>
    <t>VIGILANTE ARMADO 12 X 36 NOTURNO</t>
  </si>
  <si>
    <t>VIGILANTE DESARMADO DE CFTV 12 X 36 DIURNO</t>
  </si>
  <si>
    <t>VIGILANTE DESARMADO DE CFTV 12 X 36 NOTURNO</t>
  </si>
  <si>
    <t>EQUIPAMENTO PARA TODOS POSTOS</t>
  </si>
  <si>
    <t>VIGILANTE ARMADO / CHEFE DE TURMA 12 X 36 DIURNO</t>
  </si>
  <si>
    <t>Tonfa/Cassetete bastão retrátil tático</t>
  </si>
  <si>
    <t>Lanterna recarregável bivolt com 12 Leds, Lanterna recarregável (rede elétrica) Bivolt (127V / 220V); Plugue de acordo com o padrão brasileiro; Com refletores especiais que proporcionam melhor iluminação; Bateria recarregável de chumbo ácido, 4V selada, de longa duração; Capacidade 800 mAh.</t>
  </si>
  <si>
    <t>Rádio de Comunicação profissional com fone de ouvido e baterias, 1 A 4 Km. Frequência: 400~470mhz Canal: 16 Canais, Bateria: 1500mah, Tempo De Espera: 72 Horas Tempo De Trabalho: 24 Horas</t>
  </si>
  <si>
    <t>ROUPEIRO DE AÇO C/ 16 PORTAS MÉDIAS em "CHAPA 24"com Pitão para Cadeado, Possui 16 Portas em"CHAPA 24" com ventilação.</t>
  </si>
  <si>
    <t>FORNO DE MICRO-ONDAS, Para que seus funcionários possam esquentar seus alimentos; Display digital; Tecla parar/ cancelar; Teclas de seleção para ajustar tempo. Travar painel: para que o micro-ondas não seja ligado sem que haja algum alimento dentro. Tamanho 30 litros</t>
  </si>
  <si>
    <t>GELADEIRA, Para que funcionários possam guardar seus alimentos; 342 litros ou similar</t>
  </si>
  <si>
    <t>Cinto Tático com regulagem em velcro, acabamento em RIP em toda extensão, com sistema de trava em polímero. Espessura de 6 mm. Produto reforçado com fecho em plástico, tranca 3 dentes. Com Porta- cassetete/tonfa.</t>
  </si>
  <si>
    <t>EQUIPAMENTO PARA POSTOS ARMADOS</t>
  </si>
  <si>
    <t>Espargidor de agente químico lacrimogêneo(CS ou OC) de até 70g em solução líquida espuma ou gel</t>
  </si>
  <si>
    <t>Arma letal, calibre .38, 6 tiros – Taurus ou similar</t>
  </si>
  <si>
    <t>Munição, original do fabricante, para arma letal, calibre .38 – SP + P – CBC (não será permitido, sob qualquer hipótese, o uso de munições recarregadas)</t>
  </si>
  <si>
    <t>Coldre de cintura, para revolver calibre .38, 6 tiros.</t>
  </si>
  <si>
    <t>Colete balístico, nível II-A de uso dissimulado.</t>
  </si>
  <si>
    <t>Capa para colete balístico</t>
  </si>
  <si>
    <t>Equipamentos posto armado</t>
  </si>
  <si>
    <t>Dispensa Eletrônica</t>
  </si>
  <si>
    <t>90002/2025</t>
  </si>
  <si>
    <t>Data da Dispensa: 07/03/2025</t>
  </si>
  <si>
    <t xml:space="preserve">Horário: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</si>
</sst>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_);_(@_)"/>
    <numFmt numFmtId="165" formatCode="_(&quot;R$ &quot;* #,##0.00_);_(&quot;R$ &quot;* \(#,##0.00\);_(&quot;R$ &quot;* \-??_);_(@_)"/>
    <numFmt numFmtId="166" formatCode="&quot;R$ &quot;#,##0.00"/>
    <numFmt numFmtId="167" formatCode="_-&quot;R$ &quot;* #,##0.00_-;&quot;-R$ &quot;* #,##0.00_-;_-&quot;R$ &quot;* \-??_-;_-@_-"/>
    <numFmt numFmtId="168" formatCode="&quot;R$ &quot;#,##0_);[Red]&quot;(R$ &quot;#,##0\)"/>
    <numFmt numFmtId="169" formatCode="_(* #,##0.00_);_(* \(#,##0.00\);_(* \-??_);_(@_)"/>
    <numFmt numFmtId="170" formatCode="_-* #,##0.00_-;\-* #,##0.00_-;_-* \-??_-;_-@_-"/>
    <numFmt numFmtId="171" formatCode="d/m/yyyy"/>
    <numFmt numFmtId="172" formatCode="[$R$-416]\ #,##0.00;[Red]\-[$R$-416]\ #,##0.00"/>
  </numFmts>
  <fonts count="36">
    <font>
      <sz val="11"/>
      <color rgb="FF000000"/>
      <name val="Calibri"/>
      <family val="2"/>
      <charset val="1"/>
    </font>
    <font>
      <sz val="9"/>
      <color rgb="FFFF0000"/>
      <name val="Geneva"/>
      <family val="2"/>
      <charset val="1"/>
    </font>
    <font>
      <sz val="10"/>
      <name val="Arial"/>
      <family val="2"/>
      <charset val="1"/>
    </font>
    <font>
      <sz val="10"/>
      <color rgb="FF000000"/>
      <name val="Calibri"/>
      <family val="2"/>
      <charset val="1"/>
    </font>
    <font>
      <sz val="12"/>
      <color rgb="FF000000"/>
      <name val="Calibri"/>
      <family val="2"/>
      <charset val="1"/>
    </font>
    <font>
      <b/>
      <sz val="12"/>
      <color rgb="FF000000"/>
      <name val="Calibri"/>
      <family val="2"/>
      <charset val="1"/>
    </font>
    <font>
      <b/>
      <sz val="12"/>
      <color rgb="FF000000"/>
      <name val="Times New Roman"/>
      <family val="1"/>
      <charset val="1"/>
    </font>
    <font>
      <sz val="10"/>
      <color rgb="FF000000"/>
      <name val="Arial"/>
      <family val="2"/>
      <charset val="1"/>
    </font>
    <font>
      <sz val="10"/>
      <color rgb="FFFF0000"/>
      <name val="Arial"/>
      <family val="2"/>
      <charset val="1"/>
    </font>
    <font>
      <b/>
      <sz val="10"/>
      <color rgb="FF000000"/>
      <name val="Arial"/>
      <family val="2"/>
      <charset val="1"/>
    </font>
    <font>
      <b/>
      <sz val="10"/>
      <name val="Arial"/>
      <family val="2"/>
      <charset val="1"/>
    </font>
    <font>
      <sz val="11"/>
      <color rgb="FFFF0000"/>
      <name val="Calibri"/>
      <family val="2"/>
      <charset val="1"/>
    </font>
    <font>
      <b/>
      <i/>
      <sz val="10"/>
      <name val="Arial"/>
      <family val="2"/>
      <charset val="1"/>
    </font>
    <font>
      <b/>
      <u/>
      <sz val="10"/>
      <name val="Arial"/>
      <family val="2"/>
      <charset val="1"/>
    </font>
    <font>
      <u/>
      <sz val="10"/>
      <name val="Arial"/>
      <family val="2"/>
      <charset val="1"/>
    </font>
    <font>
      <b/>
      <i/>
      <u/>
      <sz val="10"/>
      <name val="Arial"/>
      <family val="2"/>
      <charset val="1"/>
    </font>
    <font>
      <b/>
      <sz val="12"/>
      <name val="Arial"/>
      <family val="2"/>
      <charset val="1"/>
    </font>
    <font>
      <b/>
      <sz val="11"/>
      <name val="Arial"/>
      <family val="2"/>
      <charset val="1"/>
    </font>
    <font>
      <sz val="9"/>
      <name val="Arial"/>
      <family val="2"/>
      <charset val="1"/>
    </font>
    <font>
      <b/>
      <sz val="11"/>
      <color rgb="FF000000"/>
      <name val="Calibri"/>
      <family val="2"/>
      <charset val="1"/>
    </font>
    <font>
      <sz val="8"/>
      <color rgb="FF000000"/>
      <name val="Arial"/>
      <family val="2"/>
      <charset val="1"/>
    </font>
    <font>
      <sz val="8"/>
      <color rgb="FF000000"/>
      <name val="Calibri"/>
      <family val="2"/>
      <charset val="1"/>
    </font>
    <font>
      <b/>
      <i/>
      <sz val="8"/>
      <color rgb="FF000000"/>
      <name val="Calibri"/>
      <family val="2"/>
      <charset val="1"/>
    </font>
    <font>
      <sz val="9.5"/>
      <name val="Arial"/>
      <family val="2"/>
      <charset val="1"/>
    </font>
    <font>
      <b/>
      <sz val="9"/>
      <name val="Arial"/>
      <family val="2"/>
      <charset val="1"/>
    </font>
    <font>
      <sz val="9"/>
      <name val="Times New Roman"/>
      <family val="1"/>
      <charset val="1"/>
    </font>
    <font>
      <sz val="6"/>
      <color rgb="FF000000"/>
      <name val="Calibri"/>
      <family val="2"/>
      <charset val="1"/>
    </font>
    <font>
      <b/>
      <sz val="14"/>
      <color rgb="FF000000"/>
      <name val="Times New Roman"/>
      <family val="1"/>
      <charset val="1"/>
    </font>
    <font>
      <sz val="14"/>
      <color rgb="FF000000"/>
      <name val="Calibri"/>
      <family val="2"/>
      <charset val="1"/>
    </font>
    <font>
      <b/>
      <sz val="8"/>
      <color rgb="FF000000"/>
      <name val="Arial"/>
      <family val="2"/>
      <charset val="1"/>
    </font>
    <font>
      <u/>
      <sz val="11"/>
      <color rgb="FF0563C1"/>
      <name val="Calibri"/>
      <family val="2"/>
      <charset val="1"/>
    </font>
    <font>
      <u/>
      <sz val="10"/>
      <color rgb="FF0563C1"/>
      <name val="Arial"/>
      <family val="2"/>
      <charset val="1"/>
    </font>
    <font>
      <sz val="10"/>
      <color rgb="FF333333"/>
      <name val="Arial"/>
      <family val="2"/>
      <charset val="1"/>
    </font>
    <font>
      <sz val="7"/>
      <color rgb="FF000000"/>
      <name val="Arial"/>
      <family val="2"/>
      <charset val="1"/>
    </font>
    <font>
      <sz val="11"/>
      <color rgb="FF000000"/>
      <name val="Calibri"/>
      <family val="2"/>
      <charset val="1"/>
    </font>
    <font>
      <sz val="10"/>
      <name val="Arial"/>
      <family val="2"/>
    </font>
  </fonts>
  <fills count="17">
    <fill>
      <patternFill patternType="none"/>
    </fill>
    <fill>
      <patternFill patternType="gray125"/>
    </fill>
    <fill>
      <patternFill patternType="solid">
        <fgColor rgb="FFDEEBF7"/>
        <bgColor rgb="FFDEE6EF"/>
      </patternFill>
    </fill>
    <fill>
      <patternFill patternType="solid">
        <fgColor rgb="FFFFFFFF"/>
        <bgColor rgb="FFF6F9D4"/>
      </patternFill>
    </fill>
    <fill>
      <patternFill patternType="solid">
        <fgColor rgb="FF7F7F7F"/>
        <bgColor rgb="FF969696"/>
      </patternFill>
    </fill>
    <fill>
      <patternFill patternType="solid">
        <fgColor rgb="FFC0C0C0"/>
        <bgColor rgb="FFBFBFBF"/>
      </patternFill>
    </fill>
    <fill>
      <patternFill patternType="solid">
        <fgColor rgb="FFBFBFBF"/>
        <bgColor rgb="FFC0C0C0"/>
      </patternFill>
    </fill>
    <fill>
      <patternFill patternType="solid">
        <fgColor rgb="FFFFFF00"/>
        <bgColor rgb="FFFFFF00"/>
      </patternFill>
    </fill>
    <fill>
      <patternFill patternType="solid">
        <fgColor rgb="FFDAE3F3"/>
        <bgColor rgb="FFDEE6EF"/>
      </patternFill>
    </fill>
    <fill>
      <patternFill patternType="solid">
        <fgColor rgb="FFB4C7E7"/>
        <bgColor rgb="FFBCD6ED"/>
      </patternFill>
    </fill>
    <fill>
      <patternFill patternType="solid">
        <fgColor rgb="FF9BC2E6"/>
        <bgColor rgb="FFB4C7E7"/>
      </patternFill>
    </fill>
    <fill>
      <patternFill patternType="solid">
        <fgColor rgb="FFBCD6ED"/>
        <bgColor rgb="FFB4C7E7"/>
      </patternFill>
    </fill>
    <fill>
      <patternFill patternType="solid">
        <fgColor rgb="FFDBDBDB"/>
        <bgColor rgb="FFDAE3F3"/>
      </patternFill>
    </fill>
    <fill>
      <patternFill patternType="solid">
        <fgColor rgb="FFDEE6EF"/>
        <bgColor rgb="FFDAE3F3"/>
      </patternFill>
    </fill>
    <fill>
      <patternFill patternType="solid">
        <fgColor rgb="FFF6F9D4"/>
        <bgColor rgb="FFFFFFFF"/>
      </patternFill>
    </fill>
    <fill>
      <patternFill patternType="solid">
        <fgColor rgb="FF81D41A"/>
        <bgColor rgb="FF969696"/>
      </patternFill>
    </fill>
    <fill>
      <patternFill patternType="solid">
        <fgColor rgb="FFDDE8CB"/>
        <bgColor rgb="FFDBDBDB"/>
      </patternFill>
    </fill>
  </fills>
  <borders count="23">
    <border>
      <left/>
      <right/>
      <top/>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double">
        <color auto="1"/>
      </left>
      <right style="double">
        <color auto="1"/>
      </right>
      <top style="double">
        <color auto="1"/>
      </top>
      <bottom style="double">
        <color auto="1"/>
      </bottom>
      <diagonal/>
    </border>
    <border>
      <left style="double">
        <color auto="1"/>
      </left>
      <right style="double">
        <color auto="1"/>
      </right>
      <top/>
      <bottom style="double">
        <color auto="1"/>
      </bottom>
      <diagonal/>
    </border>
    <border>
      <left/>
      <right style="double">
        <color auto="1"/>
      </right>
      <top/>
      <bottom style="double">
        <color auto="1"/>
      </bottom>
      <diagonal/>
    </border>
    <border>
      <left style="double">
        <color auto="1"/>
      </left>
      <right style="double">
        <color auto="1"/>
      </right>
      <top style="double">
        <color auto="1"/>
      </top>
      <bottom/>
      <diagonal/>
    </border>
    <border>
      <left/>
      <right style="double">
        <color auto="1"/>
      </right>
      <top/>
      <bottom/>
      <diagonal/>
    </border>
    <border>
      <left/>
      <right/>
      <top style="double">
        <color auto="1"/>
      </top>
      <bottom style="thin">
        <color auto="1"/>
      </bottom>
      <diagonal/>
    </border>
    <border>
      <left style="thin">
        <color auto="1"/>
      </left>
      <right/>
      <top style="thin">
        <color auto="1"/>
      </top>
      <bottom style="double">
        <color auto="1"/>
      </bottom>
      <diagonal/>
    </border>
    <border>
      <left style="thin">
        <color auto="1"/>
      </left>
      <right/>
      <top style="thin">
        <color auto="1"/>
      </top>
      <bottom/>
      <diagonal/>
    </border>
    <border>
      <left style="thin">
        <color auto="1"/>
      </left>
      <right/>
      <top style="double">
        <color auto="1"/>
      </top>
      <bottom style="thin">
        <color auto="1"/>
      </bottom>
      <diagonal/>
    </border>
  </borders>
  <cellStyleXfs count="45">
    <xf numFmtId="0" fontId="0" fillId="0" borderId="0"/>
    <xf numFmtId="170" fontId="34" fillId="0" borderId="0" applyBorder="0" applyProtection="0"/>
    <xf numFmtId="167" fontId="34" fillId="0" borderId="0" applyBorder="0" applyProtection="0"/>
    <xf numFmtId="9" fontId="34" fillId="0" borderId="0" applyBorder="0" applyProtection="0"/>
    <xf numFmtId="0" fontId="30" fillId="0" borderId="0" applyBorder="0" applyProtection="0"/>
    <xf numFmtId="0" fontId="1" fillId="0" borderId="0"/>
    <xf numFmtId="164" fontId="2" fillId="0" borderId="0" applyBorder="0" applyProtection="0"/>
    <xf numFmtId="165" fontId="2" fillId="0" borderId="0" applyProtection="0"/>
    <xf numFmtId="166" fontId="2" fillId="0" borderId="0" applyBorder="0" applyProtection="0"/>
    <xf numFmtId="165" fontId="2" fillId="0" borderId="0" applyBorder="0" applyProtection="0"/>
    <xf numFmtId="167" fontId="2" fillId="0" borderId="0" applyBorder="0" applyProtection="0"/>
    <xf numFmtId="165" fontId="2" fillId="0" borderId="0" applyBorder="0" applyProtection="0"/>
    <xf numFmtId="165" fontId="2" fillId="0" borderId="0" applyBorder="0" applyProtection="0"/>
    <xf numFmtId="165" fontId="2" fillId="0" borderId="0" applyBorder="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34" fillId="0" borderId="0"/>
    <xf numFmtId="0" fontId="34" fillId="0" borderId="0"/>
    <xf numFmtId="0" fontId="34" fillId="0" borderId="0"/>
    <xf numFmtId="0" fontId="34" fillId="0" borderId="0"/>
    <xf numFmtId="9" fontId="34" fillId="0" borderId="0" applyBorder="0" applyProtection="0"/>
    <xf numFmtId="9" fontId="2" fillId="0" borderId="0" applyBorder="0" applyProtection="0"/>
    <xf numFmtId="9" fontId="2" fillId="0" borderId="0" applyBorder="0" applyProtection="0"/>
    <xf numFmtId="9" fontId="2" fillId="0" borderId="0" applyBorder="0" applyProtection="0"/>
    <xf numFmtId="9" fontId="2" fillId="0" borderId="0" applyBorder="0" applyProtection="0"/>
    <xf numFmtId="9" fontId="2" fillId="0" borderId="0" applyBorder="0" applyProtection="0"/>
    <xf numFmtId="9" fontId="2" fillId="0" borderId="0" applyBorder="0" applyProtection="0"/>
    <xf numFmtId="9" fontId="2" fillId="0" borderId="0" applyBorder="0" applyProtection="0"/>
    <xf numFmtId="9" fontId="2" fillId="0" borderId="0" applyBorder="0" applyProtection="0"/>
    <xf numFmtId="9" fontId="2" fillId="0" borderId="0" applyBorder="0" applyProtection="0"/>
    <xf numFmtId="9" fontId="2" fillId="0" borderId="0" applyBorder="0" applyProtection="0"/>
    <xf numFmtId="9" fontId="2" fillId="0" borderId="0" applyBorder="0" applyProtection="0"/>
    <xf numFmtId="9" fontId="2" fillId="0" borderId="0" applyBorder="0" applyProtection="0"/>
    <xf numFmtId="168" fontId="2" fillId="0" borderId="0" applyBorder="0" applyProtection="0"/>
    <xf numFmtId="169" fontId="2" fillId="0" borderId="0" applyBorder="0" applyProtection="0"/>
    <xf numFmtId="170" fontId="2" fillId="0" borderId="0" applyBorder="0" applyProtection="0"/>
    <xf numFmtId="169" fontId="2" fillId="0" borderId="0" applyBorder="0" applyProtection="0"/>
  </cellStyleXfs>
  <cellXfs count="371">
    <xf numFmtId="0" fontId="0" fillId="0" borderId="0" xfId="0"/>
    <xf numFmtId="0" fontId="4" fillId="0" borderId="0" xfId="0" applyFont="1"/>
    <xf numFmtId="0" fontId="5"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vertical="center" wrapText="1"/>
    </xf>
    <xf numFmtId="166" fontId="4" fillId="3" borderId="3" xfId="0" applyNumberFormat="1" applyFont="1" applyFill="1" applyBorder="1" applyAlignment="1">
      <alignment horizontal="center" vertical="center"/>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5" fillId="2" borderId="6" xfId="0" applyFont="1" applyFill="1" applyBorder="1" applyAlignment="1">
      <alignment horizontal="center" vertical="center"/>
    </xf>
    <xf numFmtId="166" fontId="5" fillId="2" borderId="3" xfId="0" applyNumberFormat="1" applyFont="1" applyFill="1" applyBorder="1" applyAlignment="1">
      <alignment horizontal="center" vertical="center"/>
    </xf>
    <xf numFmtId="166" fontId="4" fillId="4" borderId="0" xfId="0" applyNumberFormat="1" applyFont="1" applyFill="1"/>
    <xf numFmtId="166" fontId="5" fillId="2" borderId="3" xfId="0" applyNumberFormat="1" applyFont="1" applyFill="1" applyBorder="1"/>
    <xf numFmtId="0" fontId="7" fillId="3" borderId="7" xfId="0" applyFont="1" applyFill="1" applyBorder="1" applyAlignment="1">
      <alignment horizontal="center"/>
    </xf>
    <xf numFmtId="0" fontId="2" fillId="3" borderId="0" xfId="0" applyFont="1" applyFill="1" applyAlignment="1">
      <alignment horizontal="left"/>
    </xf>
    <xf numFmtId="0" fontId="8" fillId="3" borderId="0" xfId="0" applyFont="1" applyFill="1"/>
    <xf numFmtId="0" fontId="2" fillId="3" borderId="0" xfId="0" applyFont="1" applyFill="1"/>
    <xf numFmtId="0" fontId="2" fillId="3" borderId="0" xfId="0" applyFont="1" applyFill="1" applyAlignment="1">
      <alignment horizontal="center"/>
    </xf>
    <xf numFmtId="0" fontId="2" fillId="3" borderId="8" xfId="0" applyFont="1" applyFill="1" applyBorder="1"/>
    <xf numFmtId="17" fontId="7" fillId="0" borderId="0" xfId="0" applyNumberFormat="1" applyFont="1" applyAlignment="1" applyProtection="1">
      <alignment horizontal="left"/>
      <protection locked="0"/>
    </xf>
    <xf numFmtId="0" fontId="7" fillId="0" borderId="0" xfId="0" applyFont="1" applyProtection="1">
      <protection locked="0"/>
    </xf>
    <xf numFmtId="0" fontId="7" fillId="3" borderId="9" xfId="0" applyFont="1" applyFill="1" applyBorder="1" applyAlignment="1">
      <alignment horizontal="center"/>
    </xf>
    <xf numFmtId="0" fontId="2" fillId="3" borderId="1" xfId="0" applyFont="1" applyFill="1" applyBorder="1" applyAlignment="1">
      <alignment horizontal="left"/>
    </xf>
    <xf numFmtId="171" fontId="2" fillId="3" borderId="1" xfId="0" applyNumberFormat="1" applyFont="1" applyFill="1" applyBorder="1" applyAlignment="1">
      <alignment horizontal="left"/>
    </xf>
    <xf numFmtId="0" fontId="2" fillId="3" borderId="1" xfId="0" applyFont="1" applyFill="1" applyBorder="1" applyAlignment="1">
      <alignment horizontal="right"/>
    </xf>
    <xf numFmtId="20" fontId="2" fillId="3" borderId="1" xfId="0" applyNumberFormat="1" applyFont="1" applyFill="1" applyBorder="1"/>
    <xf numFmtId="0" fontId="2" fillId="3" borderId="1" xfId="0" applyFont="1" applyFill="1" applyBorder="1"/>
    <xf numFmtId="0" fontId="2" fillId="3" borderId="10" xfId="0" applyFont="1" applyFill="1" applyBorder="1"/>
    <xf numFmtId="0" fontId="7" fillId="3" borderId="3" xfId="0" applyFont="1" applyFill="1" applyBorder="1" applyAlignment="1">
      <alignment horizontal="center"/>
    </xf>
    <xf numFmtId="0" fontId="7" fillId="3" borderId="4" xfId="0" applyFont="1" applyFill="1" applyBorder="1" applyAlignment="1">
      <alignment horizontal="center"/>
    </xf>
    <xf numFmtId="0" fontId="7" fillId="3" borderId="4" xfId="0" applyFont="1" applyFill="1" applyBorder="1"/>
    <xf numFmtId="0" fontId="7" fillId="3" borderId="2" xfId="0" applyFont="1" applyFill="1" applyBorder="1"/>
    <xf numFmtId="0" fontId="7" fillId="0" borderId="3" xfId="0" applyFont="1" applyBorder="1" applyAlignment="1">
      <alignment horizontal="center" vertical="center"/>
    </xf>
    <xf numFmtId="0" fontId="7" fillId="0" borderId="3" xfId="0" applyFont="1" applyBorder="1" applyAlignment="1">
      <alignment horizontal="center"/>
    </xf>
    <xf numFmtId="0" fontId="9" fillId="5" borderId="3" xfId="0" applyFont="1" applyFill="1" applyBorder="1" applyAlignment="1">
      <alignment horizontal="center"/>
    </xf>
    <xf numFmtId="0" fontId="2" fillId="0" borderId="3" xfId="0" applyFont="1" applyBorder="1" applyAlignment="1">
      <alignment horizontal="center"/>
    </xf>
    <xf numFmtId="0" fontId="2" fillId="3" borderId="4" xfId="0" applyFont="1" applyFill="1" applyBorder="1"/>
    <xf numFmtId="0" fontId="2" fillId="3" borderId="2" xfId="0" applyFont="1" applyFill="1" applyBorder="1"/>
    <xf numFmtId="0" fontId="2" fillId="3" borderId="6" xfId="0" applyFont="1" applyFill="1" applyBorder="1"/>
    <xf numFmtId="0" fontId="9" fillId="5" borderId="3" xfId="0" applyFont="1" applyFill="1" applyBorder="1"/>
    <xf numFmtId="10" fontId="7" fillId="0" borderId="3" xfId="3" applyNumberFormat="1" applyFont="1" applyBorder="1" applyAlignment="1" applyProtection="1">
      <alignment horizontal="center"/>
    </xf>
    <xf numFmtId="167" fontId="7" fillId="0" borderId="3" xfId="0" applyNumberFormat="1" applyFont="1" applyBorder="1" applyAlignment="1">
      <alignment horizontal="center"/>
    </xf>
    <xf numFmtId="10" fontId="7" fillId="3" borderId="3" xfId="3" applyNumberFormat="1" applyFont="1" applyFill="1" applyBorder="1" applyAlignment="1" applyProtection="1">
      <alignment horizontal="center"/>
    </xf>
    <xf numFmtId="10" fontId="7" fillId="0" borderId="3" xfId="0" applyNumberFormat="1" applyFont="1" applyBorder="1" applyAlignment="1">
      <alignment horizontal="center"/>
    </xf>
    <xf numFmtId="167" fontId="7" fillId="0" borderId="3" xfId="2" applyFont="1" applyBorder="1" applyAlignment="1" applyProtection="1">
      <alignment horizontal="left"/>
    </xf>
    <xf numFmtId="0" fontId="7" fillId="0" borderId="3" xfId="0" applyFont="1" applyBorder="1" applyAlignment="1" applyProtection="1">
      <alignment horizontal="center"/>
      <protection locked="0"/>
    </xf>
    <xf numFmtId="0" fontId="2" fillId="0" borderId="4" xfId="0" applyFont="1" applyBorder="1"/>
    <xf numFmtId="0" fontId="2" fillId="0" borderId="2" xfId="0" applyFont="1" applyBorder="1"/>
    <xf numFmtId="0" fontId="2" fillId="0" borderId="6" xfId="0" applyFont="1" applyBorder="1"/>
    <xf numFmtId="10" fontId="7" fillId="0" borderId="6" xfId="3" applyNumberFormat="1" applyFont="1" applyBorder="1" applyAlignment="1" applyProtection="1">
      <alignment horizontal="center"/>
    </xf>
    <xf numFmtId="10" fontId="7" fillId="0" borderId="0" xfId="3" applyNumberFormat="1" applyFont="1" applyBorder="1" applyAlignment="1" applyProtection="1">
      <alignment horizontal="center"/>
      <protection locked="0"/>
    </xf>
    <xf numFmtId="10" fontId="9" fillId="5" borderId="3" xfId="0" applyNumberFormat="1" applyFont="1" applyFill="1" applyBorder="1" applyAlignment="1">
      <alignment horizontal="center"/>
    </xf>
    <xf numFmtId="167" fontId="9" fillId="6" borderId="3" xfId="2" applyFont="1" applyFill="1" applyBorder="1" applyAlignment="1" applyProtection="1">
      <alignment horizontal="left"/>
    </xf>
    <xf numFmtId="0" fontId="7" fillId="0" borderId="12" xfId="0" applyFont="1" applyBorder="1" applyAlignment="1">
      <alignment horizontal="center" vertical="center"/>
    </xf>
    <xf numFmtId="167" fontId="7" fillId="0" borderId="3" xfId="2" applyFont="1" applyBorder="1" applyProtection="1"/>
    <xf numFmtId="0" fontId="7" fillId="0" borderId="5" xfId="0" applyFont="1" applyBorder="1" applyAlignment="1">
      <alignment horizontal="center" vertical="center"/>
    </xf>
    <xf numFmtId="0" fontId="10" fillId="5" borderId="3" xfId="0" applyFont="1" applyFill="1" applyBorder="1" applyAlignment="1">
      <alignment horizontal="center"/>
    </xf>
    <xf numFmtId="10" fontId="2" fillId="0" borderId="3" xfId="28" applyNumberFormat="1" applyFont="1" applyBorder="1" applyAlignment="1" applyProtection="1">
      <alignment horizontal="center" vertical="center"/>
    </xf>
    <xf numFmtId="0" fontId="9" fillId="5" borderId="4" xfId="0" applyFont="1" applyFill="1" applyBorder="1"/>
    <xf numFmtId="0" fontId="9" fillId="5" borderId="2" xfId="0" applyFont="1" applyFill="1" applyBorder="1"/>
    <xf numFmtId="167" fontId="9" fillId="5" borderId="6" xfId="0" applyNumberFormat="1" applyFont="1" applyFill="1" applyBorder="1"/>
    <xf numFmtId="10" fontId="2" fillId="5" borderId="3" xfId="3" applyNumberFormat="1" applyFont="1" applyFill="1" applyBorder="1" applyAlignment="1" applyProtection="1">
      <alignment horizontal="center"/>
    </xf>
    <xf numFmtId="167" fontId="7" fillId="5" borderId="3" xfId="0" applyNumberFormat="1" applyFont="1" applyFill="1" applyBorder="1" applyAlignment="1">
      <alignment horizontal="center"/>
    </xf>
    <xf numFmtId="172" fontId="2" fillId="0" borderId="3" xfId="2" applyNumberFormat="1" applyFont="1" applyBorder="1" applyAlignment="1" applyProtection="1">
      <alignment horizontal="right"/>
    </xf>
    <xf numFmtId="172" fontId="10" fillId="5" borderId="3" xfId="2" applyNumberFormat="1" applyFont="1" applyFill="1" applyBorder="1" applyAlignment="1" applyProtection="1">
      <alignment horizontal="right"/>
    </xf>
    <xf numFmtId="10" fontId="2" fillId="0" borderId="3" xfId="0" applyNumberFormat="1" applyFont="1" applyBorder="1" applyAlignment="1">
      <alignment horizontal="center"/>
    </xf>
    <xf numFmtId="167" fontId="2" fillId="0" borderId="3" xfId="2" applyFont="1" applyBorder="1" applyAlignment="1" applyProtection="1">
      <alignment horizontal="left"/>
    </xf>
    <xf numFmtId="10" fontId="2" fillId="0" borderId="6" xfId="0" applyNumberFormat="1" applyFont="1" applyBorder="1" applyAlignment="1">
      <alignment horizontal="center"/>
    </xf>
    <xf numFmtId="0" fontId="2" fillId="3" borderId="4" xfId="0" applyFont="1" applyFill="1" applyBorder="1" applyAlignment="1">
      <alignment horizontal="left" vertical="center"/>
    </xf>
    <xf numFmtId="0" fontId="2" fillId="5" borderId="3" xfId="0" applyFont="1" applyFill="1" applyBorder="1"/>
    <xf numFmtId="167" fontId="10" fillId="5" borderId="3" xfId="2" applyFont="1" applyFill="1" applyBorder="1" applyAlignment="1" applyProtection="1">
      <alignment horizontal="left"/>
    </xf>
    <xf numFmtId="0" fontId="8" fillId="3" borderId="0" xfId="0" applyFont="1" applyFill="1" applyAlignment="1">
      <alignment horizontal="center"/>
    </xf>
    <xf numFmtId="0" fontId="10" fillId="2" borderId="3" xfId="0" applyFont="1" applyFill="1" applyBorder="1" applyAlignment="1">
      <alignment horizontal="center" vertical="center" wrapText="1"/>
    </xf>
    <xf numFmtId="0" fontId="2" fillId="3" borderId="3" xfId="0" applyFont="1" applyFill="1" applyBorder="1" applyAlignment="1">
      <alignment horizontal="center" vertical="center"/>
    </xf>
    <xf numFmtId="167" fontId="2" fillId="3" borderId="3" xfId="2" applyFont="1" applyFill="1" applyBorder="1" applyAlignment="1" applyProtection="1">
      <alignment vertical="center"/>
    </xf>
    <xf numFmtId="0" fontId="2" fillId="0" borderId="3" xfId="0" applyFont="1" applyBorder="1" applyAlignment="1" applyProtection="1">
      <alignment horizontal="center" vertical="center"/>
      <protection locked="0"/>
    </xf>
    <xf numFmtId="167" fontId="2" fillId="3" borderId="0" xfId="2" applyFont="1" applyFill="1" applyBorder="1" applyProtection="1"/>
    <xf numFmtId="0" fontId="10" fillId="5" borderId="3" xfId="0" applyFont="1" applyFill="1" applyBorder="1" applyAlignment="1">
      <alignment horizontal="center" vertical="center" wrapText="1"/>
    </xf>
    <xf numFmtId="172" fontId="7" fillId="0" borderId="3" xfId="2" applyNumberFormat="1" applyFont="1" applyBorder="1" applyAlignment="1" applyProtection="1">
      <alignment horizontal="right"/>
    </xf>
    <xf numFmtId="172" fontId="9" fillId="6" borderId="3" xfId="2" applyNumberFormat="1" applyFont="1" applyFill="1" applyBorder="1" applyAlignment="1" applyProtection="1">
      <alignment horizontal="right"/>
    </xf>
    <xf numFmtId="172" fontId="7" fillId="0" borderId="3" xfId="0" applyNumberFormat="1" applyFont="1" applyBorder="1" applyAlignment="1">
      <alignment horizontal="right"/>
    </xf>
    <xf numFmtId="172" fontId="7" fillId="5" borderId="3" xfId="0" applyNumberFormat="1" applyFont="1" applyFill="1" applyBorder="1" applyAlignment="1">
      <alignment horizontal="right"/>
    </xf>
    <xf numFmtId="172" fontId="7" fillId="0" borderId="3" xfId="0" applyNumberFormat="1" applyFont="1" applyBorder="1" applyAlignment="1">
      <alignment horizontal="center"/>
    </xf>
    <xf numFmtId="10" fontId="0" fillId="0" borderId="0" xfId="0" applyNumberFormat="1"/>
    <xf numFmtId="167" fontId="7" fillId="6" borderId="3" xfId="2" applyFont="1" applyFill="1" applyBorder="1" applyAlignment="1" applyProtection="1">
      <alignment horizontal="left"/>
    </xf>
    <xf numFmtId="0" fontId="17" fillId="11" borderId="15" xfId="0" applyFont="1" applyFill="1" applyBorder="1" applyAlignment="1">
      <alignment horizontal="center" vertical="top" wrapText="1"/>
    </xf>
    <xf numFmtId="0" fontId="17" fillId="11" borderId="16" xfId="0" applyFont="1" applyFill="1" applyBorder="1" applyAlignment="1">
      <alignment horizontal="center" vertical="top" wrapText="1"/>
    </xf>
    <xf numFmtId="0" fontId="17" fillId="11" borderId="14" xfId="23" applyFont="1" applyFill="1" applyBorder="1" applyAlignment="1">
      <alignment horizontal="center" vertical="center"/>
    </xf>
    <xf numFmtId="0" fontId="17" fillId="11" borderId="14" xfId="23" applyFont="1" applyFill="1" applyBorder="1" applyAlignment="1">
      <alignment horizontal="center" vertical="center" wrapText="1"/>
    </xf>
    <xf numFmtId="0" fontId="2" fillId="0" borderId="15" xfId="0" applyFont="1" applyBorder="1" applyAlignment="1">
      <alignment horizontal="center" vertical="center"/>
    </xf>
    <xf numFmtId="0" fontId="2" fillId="0" borderId="17" xfId="0" applyFont="1" applyBorder="1" applyAlignment="1">
      <alignment horizontal="justify" vertical="center" wrapText="1"/>
    </xf>
    <xf numFmtId="172" fontId="34" fillId="0" borderId="14" xfId="2" applyNumberFormat="1" applyBorder="1" applyAlignment="1" applyProtection="1">
      <alignment vertical="center"/>
    </xf>
    <xf numFmtId="0" fontId="0" fillId="0" borderId="14" xfId="0" applyBorder="1" applyAlignment="1">
      <alignment horizontal="center" vertical="center"/>
    </xf>
    <xf numFmtId="0" fontId="2" fillId="0" borderId="14" xfId="0" applyFont="1" applyBorder="1" applyAlignment="1">
      <alignment horizontal="justify" vertical="center" wrapText="1"/>
    </xf>
    <xf numFmtId="0" fontId="2" fillId="0" borderId="16" xfId="0" applyFont="1" applyBorder="1" applyAlignment="1">
      <alignment vertical="center" wrapText="1"/>
    </xf>
    <xf numFmtId="0" fontId="18" fillId="0" borderId="14" xfId="0" applyFont="1" applyBorder="1" applyAlignment="1">
      <alignment horizontal="center" vertical="center"/>
    </xf>
    <xf numFmtId="0" fontId="2" fillId="0" borderId="14" xfId="0" applyFont="1" applyBorder="1" applyAlignment="1">
      <alignment vertical="center" wrapText="1"/>
    </xf>
    <xf numFmtId="0" fontId="2" fillId="0" borderId="14" xfId="0" applyFont="1" applyBorder="1" applyAlignment="1">
      <alignment horizontal="center" vertical="center"/>
    </xf>
    <xf numFmtId="0" fontId="2" fillId="0" borderId="18" xfId="0" applyFont="1" applyBorder="1" applyAlignment="1">
      <alignment vertical="center" wrapText="1"/>
    </xf>
    <xf numFmtId="172" fontId="10" fillId="12" borderId="14" xfId="2" applyNumberFormat="1" applyFont="1" applyFill="1" applyBorder="1" applyAlignment="1" applyProtection="1">
      <alignment vertical="center"/>
    </xf>
    <xf numFmtId="0" fontId="0" fillId="0" borderId="0" xfId="0" applyAlignment="1">
      <alignment vertical="center"/>
    </xf>
    <xf numFmtId="0" fontId="0" fillId="0" borderId="0" xfId="0" applyAlignment="1">
      <alignment horizontal="center" vertical="center"/>
    </xf>
    <xf numFmtId="172" fontId="0" fillId="0" borderId="0" xfId="0" applyNumberFormat="1" applyAlignment="1">
      <alignment horizontal="center" vertical="center"/>
    </xf>
    <xf numFmtId="0" fontId="17" fillId="11" borderId="15" xfId="0" applyFont="1" applyFill="1" applyBorder="1" applyAlignment="1">
      <alignment horizontal="center" vertical="center" wrapText="1"/>
    </xf>
    <xf numFmtId="0" fontId="17" fillId="11" borderId="16" xfId="0" applyFont="1" applyFill="1" applyBorder="1" applyAlignment="1">
      <alignment horizontal="center" vertical="center" wrapText="1"/>
    </xf>
    <xf numFmtId="167" fontId="34" fillId="0" borderId="14" xfId="2" applyBorder="1" applyAlignment="1" applyProtection="1">
      <alignment vertical="center"/>
    </xf>
    <xf numFmtId="172" fontId="10" fillId="12" borderId="14" xfId="0" applyNumberFormat="1" applyFont="1" applyFill="1" applyBorder="1" applyAlignment="1">
      <alignment horizontal="center" vertical="center"/>
    </xf>
    <xf numFmtId="172" fontId="0" fillId="0" borderId="0" xfId="0" applyNumberFormat="1"/>
    <xf numFmtId="0" fontId="0" fillId="13" borderId="3" xfId="0" applyFill="1" applyBorder="1" applyAlignment="1">
      <alignment horizontal="center" vertical="center"/>
    </xf>
    <xf numFmtId="0" fontId="19" fillId="13" borderId="3" xfId="0" applyFont="1" applyFill="1" applyBorder="1" applyAlignment="1">
      <alignment horizontal="center" vertical="center" wrapText="1"/>
    </xf>
    <xf numFmtId="0" fontId="0" fillId="13" borderId="3" xfId="0" applyFill="1" applyBorder="1" applyAlignment="1">
      <alignment vertical="center" wrapText="1"/>
    </xf>
    <xf numFmtId="0" fontId="0" fillId="7" borderId="3" xfId="0" applyFill="1" applyBorder="1" applyAlignment="1">
      <alignment horizontal="center" vertical="center"/>
    </xf>
    <xf numFmtId="0" fontId="9" fillId="7" borderId="3" xfId="0" applyFont="1" applyFill="1" applyBorder="1" applyAlignment="1">
      <alignment horizontal="center" vertical="center"/>
    </xf>
    <xf numFmtId="166" fontId="0" fillId="7" borderId="3" xfId="0" applyNumberFormat="1" applyFill="1" applyBorder="1" applyAlignment="1">
      <alignment horizontal="center" vertical="center"/>
    </xf>
    <xf numFmtId="0" fontId="20" fillId="7" borderId="0" xfId="0" applyFont="1" applyFill="1" applyAlignment="1">
      <alignment vertical="center"/>
    </xf>
    <xf numFmtId="0" fontId="20" fillId="7" borderId="3" xfId="0" applyFont="1" applyFill="1" applyBorder="1" applyAlignment="1">
      <alignment vertical="center"/>
    </xf>
    <xf numFmtId="0" fontId="20" fillId="7" borderId="0" xfId="0" applyFont="1" applyFill="1" applyAlignment="1">
      <alignment horizontal="center" vertical="center" wrapText="1"/>
    </xf>
    <xf numFmtId="172" fontId="20" fillId="7" borderId="3" xfId="0" applyNumberFormat="1" applyFont="1" applyFill="1" applyBorder="1" applyAlignment="1">
      <alignment horizontal="center" vertical="center"/>
    </xf>
    <xf numFmtId="0" fontId="20" fillId="7" borderId="3" xfId="0" applyFont="1" applyFill="1" applyBorder="1" applyAlignment="1">
      <alignment horizontal="justify" vertical="center"/>
    </xf>
    <xf numFmtId="0" fontId="21" fillId="7" borderId="0" xfId="0" applyFont="1" applyFill="1" applyAlignment="1">
      <alignment horizontal="center" vertical="center" wrapText="1"/>
    </xf>
    <xf numFmtId="166" fontId="7" fillId="7" borderId="3" xfId="0" applyNumberFormat="1" applyFont="1" applyFill="1" applyBorder="1" applyAlignment="1">
      <alignment horizontal="center" vertical="center"/>
    </xf>
    <xf numFmtId="172" fontId="7" fillId="7" borderId="3" xfId="0" applyNumberFormat="1" applyFont="1" applyFill="1" applyBorder="1" applyAlignment="1">
      <alignment horizontal="center" vertical="center"/>
    </xf>
    <xf numFmtId="0" fontId="0" fillId="7" borderId="0" xfId="0" applyFill="1"/>
    <xf numFmtId="0" fontId="0" fillId="7" borderId="4" xfId="0" applyFill="1" applyBorder="1" applyAlignment="1">
      <alignment horizontal="center" vertical="center"/>
    </xf>
    <xf numFmtId="166" fontId="21" fillId="7" borderId="3" xfId="0" applyNumberFormat="1" applyFont="1" applyFill="1" applyBorder="1" applyAlignment="1">
      <alignment horizontal="center" vertical="center"/>
    </xf>
    <xf numFmtId="166" fontId="0" fillId="7" borderId="4" xfId="0" applyNumberFormat="1" applyFill="1" applyBorder="1" applyAlignment="1">
      <alignment horizontal="center" vertical="center" wrapText="1"/>
    </xf>
    <xf numFmtId="0" fontId="20" fillId="7" borderId="0" xfId="0" applyFont="1" applyFill="1"/>
    <xf numFmtId="166" fontId="7" fillId="7" borderId="5" xfId="0" applyNumberFormat="1" applyFont="1" applyFill="1" applyBorder="1" applyAlignment="1">
      <alignment horizontal="center" vertical="center"/>
    </xf>
    <xf numFmtId="166" fontId="7" fillId="7" borderId="21" xfId="0" applyNumberFormat="1" applyFont="1" applyFill="1" applyBorder="1" applyAlignment="1">
      <alignment horizontal="center" vertical="center"/>
    </xf>
    <xf numFmtId="0" fontId="7" fillId="14" borderId="3" xfId="0" applyFont="1" applyFill="1" applyBorder="1" applyAlignment="1">
      <alignment horizontal="center" vertical="center"/>
    </xf>
    <xf numFmtId="0" fontId="9" fillId="14" borderId="3" xfId="0" applyFont="1" applyFill="1" applyBorder="1" applyAlignment="1">
      <alignment horizontal="center" vertical="center"/>
    </xf>
    <xf numFmtId="0" fontId="20" fillId="14" borderId="0" xfId="0" applyFont="1" applyFill="1"/>
    <xf numFmtId="0" fontId="20" fillId="14" borderId="3" xfId="0" applyFont="1" applyFill="1" applyBorder="1" applyAlignment="1">
      <alignment vertical="center"/>
    </xf>
    <xf numFmtId="0" fontId="21" fillId="14" borderId="0" xfId="0" applyFont="1" applyFill="1" applyAlignment="1">
      <alignment horizontal="center" vertical="center" wrapText="1"/>
    </xf>
    <xf numFmtId="166" fontId="7" fillId="14" borderId="3" xfId="0" applyNumberFormat="1" applyFont="1" applyFill="1" applyBorder="1" applyAlignment="1">
      <alignment horizontal="center" vertical="center"/>
    </xf>
    <xf numFmtId="0" fontId="7" fillId="7" borderId="3" xfId="0" applyFont="1" applyFill="1" applyBorder="1" applyAlignment="1">
      <alignment horizontal="center" vertical="center"/>
    </xf>
    <xf numFmtId="172" fontId="7" fillId="7" borderId="2" xfId="0" applyNumberFormat="1" applyFont="1" applyFill="1" applyBorder="1" applyAlignment="1">
      <alignment horizontal="center"/>
    </xf>
    <xf numFmtId="0" fontId="20" fillId="7" borderId="3" xfId="0" applyFont="1" applyFill="1" applyBorder="1" applyAlignment="1">
      <alignment horizontal="center" vertical="center"/>
    </xf>
    <xf numFmtId="0" fontId="20" fillId="7" borderId="0" xfId="0" applyFont="1" applyFill="1" applyAlignment="1">
      <alignment horizontal="center" wrapText="1"/>
    </xf>
    <xf numFmtId="172" fontId="7" fillId="7" borderId="2" xfId="0" applyNumberFormat="1" applyFont="1" applyFill="1" applyBorder="1" applyAlignment="1">
      <alignment horizontal="center" vertical="center"/>
    </xf>
    <xf numFmtId="166" fontId="20" fillId="7" borderId="3" xfId="0" applyNumberFormat="1" applyFont="1" applyFill="1" applyBorder="1" applyAlignment="1">
      <alignment horizontal="center" vertical="center"/>
    </xf>
    <xf numFmtId="0" fontId="20" fillId="7" borderId="0" xfId="0" applyFont="1" applyFill="1" applyAlignment="1">
      <alignment vertical="center" wrapText="1"/>
    </xf>
    <xf numFmtId="0" fontId="22" fillId="7" borderId="0" xfId="0" applyFont="1" applyFill="1" applyAlignment="1">
      <alignment horizontal="justify"/>
    </xf>
    <xf numFmtId="172" fontId="0" fillId="7" borderId="3" xfId="0" applyNumberFormat="1" applyFill="1" applyBorder="1" applyAlignment="1">
      <alignment horizontal="center"/>
    </xf>
    <xf numFmtId="0" fontId="17" fillId="13" borderId="3" xfId="23" applyFont="1" applyFill="1" applyBorder="1" applyAlignment="1">
      <alignment horizontal="center" vertical="center" wrapText="1"/>
    </xf>
    <xf numFmtId="165" fontId="17" fillId="13" borderId="3" xfId="13" applyFont="1" applyFill="1" applyBorder="1" applyAlignment="1" applyProtection="1">
      <alignment vertical="center"/>
    </xf>
    <xf numFmtId="0" fontId="10" fillId="3" borderId="3" xfId="23" applyFont="1" applyFill="1" applyBorder="1" applyAlignment="1">
      <alignment vertical="center" wrapText="1"/>
    </xf>
    <xf numFmtId="0" fontId="2" fillId="3" borderId="3" xfId="23" applyFill="1" applyBorder="1" applyAlignment="1">
      <alignment horizontal="center" vertical="center"/>
    </xf>
    <xf numFmtId="0" fontId="2" fillId="3" borderId="3" xfId="23" applyFill="1" applyBorder="1" applyAlignment="1">
      <alignment horizontal="center" vertical="center" wrapText="1"/>
    </xf>
    <xf numFmtId="172" fontId="2" fillId="3" borderId="3" xfId="13" applyNumberFormat="1" applyFill="1" applyBorder="1" applyAlignment="1" applyProtection="1">
      <alignment horizontal="center" vertical="center"/>
    </xf>
    <xf numFmtId="165" fontId="2" fillId="3" borderId="3" xfId="13" applyFill="1" applyBorder="1" applyAlignment="1" applyProtection="1">
      <alignment horizontal="center" vertical="center"/>
    </xf>
    <xf numFmtId="0" fontId="10" fillId="0" borderId="3" xfId="23" applyFont="1" applyBorder="1" applyAlignment="1">
      <alignment vertical="center" wrapText="1"/>
    </xf>
    <xf numFmtId="0" fontId="23" fillId="0" borderId="3" xfId="23" applyFont="1" applyBorder="1" applyAlignment="1">
      <alignment horizontal="center" vertical="center" wrapText="1"/>
    </xf>
    <xf numFmtId="172" fontId="2" fillId="0" borderId="3" xfId="13" applyNumberFormat="1" applyBorder="1" applyAlignment="1" applyProtection="1">
      <alignment horizontal="center" vertical="center"/>
    </xf>
    <xf numFmtId="165" fontId="2" fillId="0" borderId="3" xfId="13" applyBorder="1" applyAlignment="1" applyProtection="1">
      <alignment horizontal="center" vertical="center"/>
    </xf>
    <xf numFmtId="0" fontId="2" fillId="0" borderId="3" xfId="23" applyBorder="1" applyAlignment="1">
      <alignment horizontal="center" vertical="center"/>
    </xf>
    <xf numFmtId="0" fontId="23" fillId="3" borderId="3" xfId="23" applyFont="1" applyFill="1" applyBorder="1" applyAlignment="1">
      <alignment horizontal="center" vertical="center" wrapText="1"/>
    </xf>
    <xf numFmtId="172" fontId="10" fillId="13" borderId="3" xfId="13" applyNumberFormat="1" applyFont="1" applyFill="1" applyBorder="1" applyAlignment="1" applyProtection="1">
      <alignment vertical="center"/>
    </xf>
    <xf numFmtId="0" fontId="10" fillId="13" borderId="3" xfId="23" applyFont="1" applyFill="1" applyBorder="1" applyAlignment="1">
      <alignment horizontal="center" vertical="center"/>
    </xf>
    <xf numFmtId="0" fontId="17" fillId="13" borderId="3" xfId="23" applyFont="1" applyFill="1" applyBorder="1" applyAlignment="1">
      <alignment horizontal="left" vertical="center" wrapText="1"/>
    </xf>
    <xf numFmtId="165" fontId="17" fillId="13" borderId="3" xfId="13" applyFont="1" applyFill="1" applyBorder="1" applyAlignment="1" applyProtection="1">
      <alignment horizontal="center" vertical="center" wrapText="1"/>
    </xf>
    <xf numFmtId="0" fontId="2" fillId="0" borderId="3" xfId="23" applyBorder="1" applyAlignment="1">
      <alignment horizontal="center" vertical="center" wrapText="1"/>
    </xf>
    <xf numFmtId="0" fontId="9" fillId="0" borderId="3" xfId="23" applyFont="1" applyBorder="1" applyAlignment="1">
      <alignment vertical="center" wrapText="1"/>
    </xf>
    <xf numFmtId="0" fontId="7" fillId="0" borderId="3" xfId="23" applyFont="1" applyBorder="1" applyAlignment="1">
      <alignment horizontal="center" vertical="center"/>
    </xf>
    <xf numFmtId="0" fontId="7" fillId="0" borderId="3" xfId="23" applyFont="1" applyBorder="1" applyAlignment="1">
      <alignment horizontal="center" vertical="center" wrapText="1"/>
    </xf>
    <xf numFmtId="172" fontId="7" fillId="0" borderId="3" xfId="13" applyNumberFormat="1" applyFont="1" applyBorder="1" applyAlignment="1" applyProtection="1">
      <alignment horizontal="center" vertical="center"/>
    </xf>
    <xf numFmtId="0" fontId="10" fillId="0" borderId="3" xfId="23" applyFont="1" applyBorder="1" applyAlignment="1">
      <alignment horizontal="justify"/>
    </xf>
    <xf numFmtId="172" fontId="10" fillId="13" borderId="3" xfId="13" applyNumberFormat="1" applyFont="1" applyFill="1" applyBorder="1" applyAlignment="1" applyProtection="1">
      <alignment horizontal="right" vertical="center"/>
    </xf>
    <xf numFmtId="0" fontId="25" fillId="13" borderId="3" xfId="23" applyFont="1" applyFill="1" applyBorder="1" applyAlignment="1">
      <alignment vertical="center"/>
    </xf>
    <xf numFmtId="165" fontId="10" fillId="13" borderId="3" xfId="13" applyFont="1" applyFill="1" applyBorder="1" applyAlignment="1" applyProtection="1">
      <alignment horizontal="right" vertical="center"/>
    </xf>
    <xf numFmtId="165" fontId="2" fillId="13" borderId="3" xfId="13" applyFill="1" applyBorder="1" applyAlignment="1" applyProtection="1">
      <alignment vertical="center"/>
    </xf>
    <xf numFmtId="0" fontId="21" fillId="0" borderId="0" xfId="0" applyFont="1" applyAlignment="1">
      <alignment horizontal="center"/>
    </xf>
    <xf numFmtId="0" fontId="0" fillId="0" borderId="0" xfId="0" applyAlignment="1">
      <alignment horizontal="center"/>
    </xf>
    <xf numFmtId="0" fontId="26" fillId="0" borderId="0" xfId="0" applyFont="1" applyAlignment="1">
      <alignment horizontal="center"/>
    </xf>
    <xf numFmtId="0" fontId="27" fillId="13" borderId="3" xfId="0" applyFont="1" applyFill="1" applyBorder="1" applyAlignment="1">
      <alignment horizontal="center" vertical="center" wrapText="1"/>
    </xf>
    <xf numFmtId="0" fontId="27" fillId="13" borderId="3" xfId="0" applyFont="1" applyFill="1" applyBorder="1" applyAlignment="1">
      <alignment horizontal="center" vertical="center"/>
    </xf>
    <xf numFmtId="0" fontId="0" fillId="3" borderId="0" xfId="0" applyFill="1"/>
    <xf numFmtId="0" fontId="28" fillId="13" borderId="3" xfId="0" applyFont="1" applyFill="1" applyBorder="1" applyAlignment="1">
      <alignment horizontal="center" vertical="center"/>
    </xf>
    <xf numFmtId="0" fontId="7" fillId="7" borderId="8" xfId="0" applyFont="1" applyFill="1" applyBorder="1" applyAlignment="1">
      <alignment horizontal="center"/>
    </xf>
    <xf numFmtId="0" fontId="7" fillId="7" borderId="0" xfId="0" applyFont="1" applyFill="1" applyAlignment="1">
      <alignment horizontal="center"/>
    </xf>
    <xf numFmtId="0" fontId="20" fillId="7" borderId="3" xfId="0" applyFont="1" applyFill="1" applyBorder="1" applyAlignment="1">
      <alignment horizontal="center"/>
    </xf>
    <xf numFmtId="0" fontId="0" fillId="15" borderId="0" xfId="0" applyFill="1"/>
    <xf numFmtId="0" fontId="0" fillId="7" borderId="0" xfId="0" applyFill="1" applyAlignment="1">
      <alignment horizontal="justify" vertical="center"/>
    </xf>
    <xf numFmtId="172" fontId="29" fillId="7" borderId="3" xfId="0" applyNumberFormat="1" applyFont="1" applyFill="1" applyBorder="1" applyAlignment="1">
      <alignment horizontal="justify" vertical="center"/>
    </xf>
    <xf numFmtId="0" fontId="0" fillId="7" borderId="3" xfId="0" applyFill="1" applyBorder="1" applyAlignment="1">
      <alignment horizontal="center"/>
    </xf>
    <xf numFmtId="0" fontId="0" fillId="0" borderId="0" xfId="0" applyAlignment="1">
      <alignment horizontal="justify"/>
    </xf>
    <xf numFmtId="0" fontId="7" fillId="3" borderId="3" xfId="0" applyFont="1" applyFill="1" applyBorder="1" applyAlignment="1">
      <alignment horizontal="center" vertical="center"/>
    </xf>
    <xf numFmtId="172" fontId="7" fillId="3" borderId="3" xfId="0" applyNumberFormat="1" applyFont="1" applyFill="1" applyBorder="1" applyAlignment="1">
      <alignment horizontal="center" vertical="center"/>
    </xf>
    <xf numFmtId="0" fontId="20" fillId="3" borderId="3" xfId="0" applyFont="1" applyFill="1" applyBorder="1"/>
    <xf numFmtId="0" fontId="20" fillId="3" borderId="3" xfId="0" applyFont="1" applyFill="1" applyBorder="1" applyAlignment="1">
      <alignment horizontal="center" vertical="center"/>
    </xf>
    <xf numFmtId="0" fontId="20" fillId="0" borderId="0" xfId="0" applyFont="1" applyAlignment="1">
      <alignment vertical="center" wrapText="1"/>
    </xf>
    <xf numFmtId="0" fontId="7" fillId="16" borderId="3" xfId="0" applyFont="1" applyFill="1" applyBorder="1" applyAlignment="1">
      <alignment horizontal="center"/>
    </xf>
    <xf numFmtId="0" fontId="7" fillId="16" borderId="3" xfId="0" applyFont="1" applyFill="1" applyBorder="1" applyAlignment="1">
      <alignment horizontal="center" vertical="center"/>
    </xf>
    <xf numFmtId="172" fontId="7" fillId="16" borderId="3" xfId="0" applyNumberFormat="1" applyFont="1" applyFill="1" applyBorder="1" applyAlignment="1">
      <alignment horizontal="center" vertical="center"/>
    </xf>
    <xf numFmtId="0" fontId="20" fillId="16" borderId="3" xfId="0" applyFont="1" applyFill="1" applyBorder="1"/>
    <xf numFmtId="0" fontId="20" fillId="16" borderId="0" xfId="0" applyFont="1" applyFill="1" applyAlignment="1">
      <alignment vertical="center" wrapText="1"/>
    </xf>
    <xf numFmtId="0" fontId="7" fillId="16" borderId="3" xfId="0" applyFont="1" applyFill="1" applyBorder="1"/>
    <xf numFmtId="0" fontId="7" fillId="16" borderId="3" xfId="0" applyFont="1" applyFill="1" applyBorder="1" applyAlignment="1">
      <alignment vertical="center"/>
    </xf>
    <xf numFmtId="0" fontId="9" fillId="0" borderId="3" xfId="0" applyFont="1" applyBorder="1" applyAlignment="1">
      <alignment horizontal="center" vertical="center"/>
    </xf>
    <xf numFmtId="0" fontId="9" fillId="0" borderId="0" xfId="0" applyFont="1" applyAlignment="1">
      <alignment horizontal="center" wrapText="1"/>
    </xf>
    <xf numFmtId="0" fontId="20" fillId="0" borderId="3" xfId="0" applyFont="1" applyBorder="1" applyAlignment="1">
      <alignment vertical="center" wrapText="1"/>
    </xf>
    <xf numFmtId="0" fontId="20" fillId="0" borderId="3" xfId="0" applyFont="1" applyBorder="1" applyAlignment="1">
      <alignment horizontal="center" wrapText="1"/>
    </xf>
    <xf numFmtId="0" fontId="21" fillId="0" borderId="0" xfId="0" applyFont="1" applyAlignment="1">
      <alignment vertical="center" wrapText="1"/>
    </xf>
    <xf numFmtId="0" fontId="31" fillId="3" borderId="3" xfId="4" applyFont="1" applyFill="1" applyBorder="1" applyAlignment="1" applyProtection="1">
      <alignment vertical="center"/>
    </xf>
    <xf numFmtId="0" fontId="7" fillId="3" borderId="11" xfId="0" applyFont="1" applyFill="1" applyBorder="1"/>
    <xf numFmtId="0" fontId="21" fillId="0" borderId="0" xfId="0" applyFont="1" applyAlignment="1">
      <alignment wrapText="1"/>
    </xf>
    <xf numFmtId="0" fontId="2" fillId="3" borderId="3" xfId="4" applyFont="1" applyFill="1" applyBorder="1" applyAlignment="1" applyProtection="1">
      <alignment horizontal="center" vertical="center"/>
    </xf>
    <xf numFmtId="0" fontId="7" fillId="7" borderId="3" xfId="0" applyFont="1" applyFill="1" applyBorder="1"/>
    <xf numFmtId="172" fontId="7" fillId="7" borderId="3" xfId="0" applyNumberFormat="1" applyFont="1" applyFill="1" applyBorder="1" applyAlignment="1">
      <alignment horizontal="center"/>
    </xf>
    <xf numFmtId="0" fontId="32" fillId="7" borderId="0" xfId="0" applyFont="1" applyFill="1" applyAlignment="1">
      <alignment vertical="center"/>
    </xf>
    <xf numFmtId="0" fontId="7" fillId="14" borderId="3" xfId="0" applyFont="1" applyFill="1" applyBorder="1" applyAlignment="1">
      <alignment horizontal="center"/>
    </xf>
    <xf numFmtId="0" fontId="0" fillId="0" borderId="3" xfId="0" applyBorder="1" applyAlignment="1">
      <alignment horizontal="center" vertical="center"/>
    </xf>
    <xf numFmtId="0" fontId="20" fillId="14" borderId="3" xfId="0" applyFont="1" applyFill="1" applyBorder="1" applyAlignment="1">
      <alignment horizontal="justify"/>
    </xf>
    <xf numFmtId="0" fontId="7" fillId="14" borderId="3" xfId="0" applyFont="1" applyFill="1" applyBorder="1" applyAlignment="1">
      <alignment horizontal="justify" vertical="center"/>
    </xf>
    <xf numFmtId="0" fontId="21" fillId="14" borderId="3" xfId="0" applyFont="1" applyFill="1" applyBorder="1" applyAlignment="1">
      <alignment wrapText="1"/>
    </xf>
    <xf numFmtId="0" fontId="20" fillId="14" borderId="3" xfId="0" applyFont="1" applyFill="1" applyBorder="1" applyAlignment="1">
      <alignment horizontal="justify" vertical="center"/>
    </xf>
    <xf numFmtId="172" fontId="7" fillId="14" borderId="3" xfId="0" applyNumberFormat="1" applyFont="1" applyFill="1" applyBorder="1" applyAlignment="1">
      <alignment horizontal="center"/>
    </xf>
    <xf numFmtId="0" fontId="33" fillId="0" borderId="0" xfId="0" applyFont="1" applyAlignment="1">
      <alignment vertical="center"/>
    </xf>
    <xf numFmtId="0" fontId="33" fillId="3" borderId="3" xfId="0" applyFont="1" applyFill="1" applyBorder="1" applyAlignment="1">
      <alignment vertical="center"/>
    </xf>
    <xf numFmtId="0" fontId="0" fillId="0" borderId="0" xfId="0" applyAlignment="1">
      <alignment vertical="center" wrapText="1"/>
    </xf>
    <xf numFmtId="172" fontId="7" fillId="3" borderId="3" xfId="0" applyNumberFormat="1" applyFont="1" applyFill="1" applyBorder="1" applyAlignment="1">
      <alignment horizontal="center"/>
    </xf>
    <xf numFmtId="0" fontId="7" fillId="0" borderId="0" xfId="0" applyFont="1"/>
    <xf numFmtId="0" fontId="25" fillId="3" borderId="0" xfId="23" applyFont="1" applyFill="1" applyAlignment="1">
      <alignment vertical="center"/>
    </xf>
    <xf numFmtId="165" fontId="2" fillId="0" borderId="0" xfId="13" applyBorder="1" applyAlignment="1" applyProtection="1">
      <alignment vertical="center"/>
    </xf>
    <xf numFmtId="0" fontId="2" fillId="0" borderId="0" xfId="23" applyAlignment="1">
      <alignment vertical="center"/>
    </xf>
    <xf numFmtId="0" fontId="10" fillId="0" borderId="0" xfId="23" applyFont="1" applyAlignment="1">
      <alignment horizontal="center" vertical="center"/>
    </xf>
    <xf numFmtId="172" fontId="10" fillId="0" borderId="0" xfId="13" applyNumberFormat="1" applyFont="1" applyBorder="1" applyAlignment="1" applyProtection="1">
      <alignment vertical="center"/>
    </xf>
    <xf numFmtId="0" fontId="10" fillId="0" borderId="3" xfId="23" applyFont="1" applyBorder="1" applyAlignment="1">
      <alignment wrapText="1"/>
    </xf>
    <xf numFmtId="0" fontId="35" fillId="3" borderId="3" xfId="23" applyFont="1" applyFill="1" applyBorder="1" applyAlignment="1">
      <alignment horizontal="center" vertical="center"/>
    </xf>
    <xf numFmtId="0" fontId="35" fillId="0" borderId="3" xfId="23" applyFont="1" applyBorder="1" applyAlignment="1">
      <alignment horizontal="center" vertical="center"/>
    </xf>
    <xf numFmtId="0" fontId="5" fillId="2" borderId="0" xfId="0" applyFont="1" applyFill="1" applyAlignment="1">
      <alignment horizontal="center"/>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vertical="center" wrapText="1"/>
    </xf>
    <xf numFmtId="0" fontId="2" fillId="3" borderId="0" xfId="0" applyFont="1" applyFill="1" applyAlignment="1">
      <alignment horizontal="center"/>
    </xf>
    <xf numFmtId="0" fontId="7" fillId="3" borderId="5" xfId="0" applyFont="1" applyFill="1" applyBorder="1" applyAlignment="1">
      <alignment horizontal="center"/>
    </xf>
    <xf numFmtId="0" fontId="9" fillId="3" borderId="11" xfId="0" applyFont="1" applyFill="1" applyBorder="1" applyAlignment="1">
      <alignment horizontal="center"/>
    </xf>
    <xf numFmtId="0" fontId="7" fillId="3" borderId="12" xfId="0" applyFont="1" applyFill="1" applyBorder="1" applyAlignment="1">
      <alignment horizontal="center"/>
    </xf>
    <xf numFmtId="0" fontId="7" fillId="3" borderId="3" xfId="0" applyFont="1" applyFill="1" applyBorder="1" applyAlignment="1">
      <alignment horizontal="left"/>
    </xf>
    <xf numFmtId="171" fontId="7" fillId="3" borderId="3" xfId="0" applyNumberFormat="1" applyFont="1" applyFill="1" applyBorder="1" applyAlignment="1">
      <alignment horizontal="center"/>
    </xf>
    <xf numFmtId="0" fontId="2" fillId="3" borderId="3" xfId="0" applyFont="1" applyFill="1" applyBorder="1" applyAlignment="1">
      <alignment horizontal="center"/>
    </xf>
    <xf numFmtId="0" fontId="7" fillId="3" borderId="4" xfId="0" applyFont="1" applyFill="1" applyBorder="1" applyAlignment="1">
      <alignment horizontal="left"/>
    </xf>
    <xf numFmtId="0" fontId="7" fillId="3" borderId="3" xfId="0" applyFont="1" applyFill="1" applyBorder="1" applyAlignment="1">
      <alignment horizontal="center"/>
    </xf>
    <xf numFmtId="0" fontId="7" fillId="3" borderId="0" xfId="0" applyFont="1" applyFill="1" applyAlignment="1">
      <alignment horizontal="center"/>
    </xf>
    <xf numFmtId="0" fontId="9" fillId="3" borderId="0" xfId="0" applyFont="1" applyFill="1" applyAlignment="1">
      <alignment horizontal="center"/>
    </xf>
    <xf numFmtId="0" fontId="9" fillId="3" borderId="6" xfId="0" applyFont="1" applyFill="1" applyBorder="1" applyAlignment="1">
      <alignment horizontal="center"/>
    </xf>
    <xf numFmtId="0" fontId="9" fillId="3" borderId="0" xfId="0" applyFont="1" applyFill="1" applyAlignment="1">
      <alignment horizontal="left"/>
    </xf>
    <xf numFmtId="0" fontId="9" fillId="3" borderId="3" xfId="0" applyFont="1" applyFill="1" applyBorder="1" applyAlignment="1">
      <alignment horizontal="left"/>
    </xf>
    <xf numFmtId="0" fontId="7" fillId="0" borderId="3" xfId="0" applyFont="1" applyBorder="1" applyAlignment="1">
      <alignment horizontal="left" vertical="center"/>
    </xf>
    <xf numFmtId="0" fontId="7" fillId="0" borderId="3" xfId="0" applyFont="1" applyBorder="1" applyAlignment="1">
      <alignment horizontal="center" vertical="center" wrapText="1"/>
    </xf>
    <xf numFmtId="166" fontId="7" fillId="3" borderId="3" xfId="0" applyNumberFormat="1" applyFont="1" applyFill="1" applyBorder="1" applyAlignment="1">
      <alignment horizontal="center"/>
    </xf>
    <xf numFmtId="0" fontId="7" fillId="0" borderId="3" xfId="0" applyFont="1" applyBorder="1" applyAlignment="1">
      <alignment horizontal="left"/>
    </xf>
    <xf numFmtId="0" fontId="7" fillId="0" borderId="3" xfId="0" applyFont="1" applyBorder="1" applyAlignment="1">
      <alignment horizontal="center"/>
    </xf>
    <xf numFmtId="171" fontId="7" fillId="0" borderId="3" xfId="0" applyNumberFormat="1" applyFont="1" applyBorder="1" applyAlignment="1">
      <alignment horizontal="center"/>
    </xf>
    <xf numFmtId="0" fontId="7" fillId="0" borderId="13" xfId="0" applyFont="1" applyBorder="1" applyAlignment="1">
      <alignment horizontal="center"/>
    </xf>
    <xf numFmtId="0" fontId="9" fillId="2" borderId="3" xfId="0" applyFont="1" applyFill="1" applyBorder="1" applyAlignment="1">
      <alignment horizontal="center"/>
    </xf>
    <xf numFmtId="0" fontId="9" fillId="5" borderId="3" xfId="0" applyFont="1" applyFill="1" applyBorder="1" applyAlignment="1">
      <alignment horizontal="left"/>
    </xf>
    <xf numFmtId="166" fontId="9" fillId="5" borderId="3" xfId="0" applyNumberFormat="1" applyFont="1" applyFill="1" applyBorder="1" applyAlignment="1">
      <alignment horizontal="center"/>
    </xf>
    <xf numFmtId="172" fontId="10" fillId="0" borderId="3" xfId="2" applyNumberFormat="1" applyFont="1" applyBorder="1" applyAlignment="1" applyProtection="1">
      <alignment horizontal="right"/>
    </xf>
    <xf numFmtId="172" fontId="34" fillId="0" borderId="3" xfId="2" applyNumberFormat="1" applyBorder="1" applyProtection="1"/>
    <xf numFmtId="172" fontId="34" fillId="0" borderId="6" xfId="2" applyNumberFormat="1" applyBorder="1" applyProtection="1"/>
    <xf numFmtId="0" fontId="2" fillId="3" borderId="3" xfId="0" applyFont="1" applyFill="1" applyBorder="1" applyAlignment="1">
      <alignment horizontal="left"/>
    </xf>
    <xf numFmtId="172" fontId="34" fillId="0" borderId="12" xfId="2" applyNumberFormat="1" applyBorder="1" applyProtection="1"/>
    <xf numFmtId="0" fontId="9" fillId="5" borderId="3" xfId="0" applyFont="1" applyFill="1" applyBorder="1" applyAlignment="1">
      <alignment horizontal="center"/>
    </xf>
    <xf numFmtId="172" fontId="9" fillId="5" borderId="3" xfId="2" applyNumberFormat="1" applyFont="1" applyFill="1" applyBorder="1" applyAlignment="1" applyProtection="1">
      <alignment horizontal="right"/>
    </xf>
    <xf numFmtId="0" fontId="7" fillId="0" borderId="2" xfId="0" applyFont="1" applyBorder="1" applyAlignment="1">
      <alignment horizontal="center"/>
    </xf>
    <xf numFmtId="172" fontId="10" fillId="3" borderId="12" xfId="2" applyNumberFormat="1" applyFont="1" applyFill="1" applyBorder="1" applyAlignment="1" applyProtection="1">
      <alignment horizontal="center" vertical="center"/>
    </xf>
    <xf numFmtId="172" fontId="10" fillId="0" borderId="5" xfId="2" applyNumberFormat="1" applyFont="1" applyBorder="1" applyAlignment="1" applyProtection="1">
      <alignment horizontal="center" vertical="center"/>
    </xf>
    <xf numFmtId="0" fontId="2" fillId="0" borderId="3" xfId="0" applyFont="1" applyBorder="1" applyAlignment="1">
      <alignment horizontal="left"/>
    </xf>
    <xf numFmtId="172" fontId="10" fillId="0" borderId="3" xfId="2" applyNumberFormat="1" applyFont="1" applyBorder="1" applyAlignment="1" applyProtection="1">
      <alignment horizontal="center"/>
    </xf>
    <xf numFmtId="172" fontId="9" fillId="5" borderId="3" xfId="2" applyNumberFormat="1" applyFont="1" applyFill="1" applyBorder="1" applyAlignment="1" applyProtection="1">
      <alignment horizontal="center"/>
    </xf>
    <xf numFmtId="0" fontId="10" fillId="3" borderId="0" xfId="0" applyFont="1" applyFill="1" applyAlignment="1">
      <alignment horizontal="center"/>
    </xf>
    <xf numFmtId="0" fontId="2" fillId="3" borderId="1" xfId="0" applyFont="1" applyFill="1" applyBorder="1" applyAlignment="1">
      <alignment horizontal="center"/>
    </xf>
    <xf numFmtId="0" fontId="10" fillId="5" borderId="3" xfId="0" applyFont="1" applyFill="1" applyBorder="1" applyAlignment="1">
      <alignment horizontal="left"/>
    </xf>
    <xf numFmtId="0" fontId="10" fillId="5" borderId="3" xfId="0" applyFont="1" applyFill="1" applyBorder="1" applyAlignment="1">
      <alignment horizontal="center"/>
    </xf>
    <xf numFmtId="172" fontId="2" fillId="0" borderId="3" xfId="2" applyNumberFormat="1" applyFont="1" applyBorder="1" applyAlignment="1" applyProtection="1">
      <alignment horizontal="center"/>
    </xf>
    <xf numFmtId="0" fontId="7" fillId="0" borderId="0" xfId="0" applyFont="1" applyAlignment="1">
      <alignment horizontal="center"/>
    </xf>
    <xf numFmtId="0" fontId="11" fillId="0" borderId="0" xfId="0" applyFont="1" applyAlignment="1">
      <alignment horizontal="left" vertical="center" wrapText="1"/>
    </xf>
    <xf numFmtId="167" fontId="9" fillId="5" borderId="3" xfId="2" applyFont="1" applyFill="1" applyBorder="1" applyAlignment="1" applyProtection="1">
      <alignment horizontal="left"/>
    </xf>
    <xf numFmtId="172" fontId="2" fillId="0" borderId="3" xfId="2" applyNumberFormat="1" applyFont="1" applyBorder="1" applyAlignment="1" applyProtection="1">
      <alignment horizontal="right"/>
    </xf>
    <xf numFmtId="172" fontId="7" fillId="5" borderId="3" xfId="2" applyNumberFormat="1" applyFont="1" applyFill="1" applyBorder="1" applyAlignment="1" applyProtection="1">
      <alignment horizontal="right"/>
    </xf>
    <xf numFmtId="172" fontId="2" fillId="3" borderId="3" xfId="2" applyNumberFormat="1" applyFont="1" applyFill="1" applyBorder="1" applyAlignment="1" applyProtection="1">
      <alignment horizontal="right"/>
    </xf>
    <xf numFmtId="0" fontId="2" fillId="0" borderId="3" xfId="0" applyFont="1" applyBorder="1" applyAlignment="1">
      <alignment horizontal="left" wrapText="1"/>
    </xf>
    <xf numFmtId="172" fontId="10" fillId="5" borderId="3" xfId="2" applyNumberFormat="1" applyFont="1" applyFill="1" applyBorder="1" applyAlignment="1" applyProtection="1">
      <alignment horizontal="right"/>
    </xf>
    <xf numFmtId="0" fontId="8" fillId="3" borderId="0" xfId="0" applyFont="1" applyFill="1" applyAlignment="1">
      <alignment horizontal="left"/>
    </xf>
    <xf numFmtId="0" fontId="2" fillId="0" borderId="3" xfId="0" applyFont="1" applyBorder="1" applyAlignment="1">
      <alignment horizontal="right"/>
    </xf>
    <xf numFmtId="0" fontId="2" fillId="3" borderId="3" xfId="0" applyFont="1" applyFill="1" applyBorder="1" applyAlignment="1">
      <alignment horizontal="left" vertical="center"/>
    </xf>
    <xf numFmtId="0" fontId="2" fillId="7" borderId="3" xfId="0" applyFont="1" applyFill="1" applyBorder="1" applyAlignment="1">
      <alignment horizontal="center" vertical="center"/>
    </xf>
    <xf numFmtId="0" fontId="12" fillId="2" borderId="0" xfId="0" applyFont="1" applyFill="1" applyAlignment="1">
      <alignment horizontal="center"/>
    </xf>
    <xf numFmtId="0" fontId="8" fillId="0" borderId="0" xfId="0" applyFont="1" applyAlignment="1">
      <alignment horizontal="center"/>
    </xf>
    <xf numFmtId="0" fontId="10" fillId="5" borderId="6" xfId="0" applyFont="1" applyFill="1" applyBorder="1" applyAlignment="1">
      <alignment horizontal="center"/>
    </xf>
    <xf numFmtId="0" fontId="8" fillId="0" borderId="13" xfId="0" applyFont="1" applyBorder="1" applyAlignment="1">
      <alignment horizont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2" fillId="3" borderId="3" xfId="0" applyFont="1" applyFill="1" applyBorder="1" applyAlignment="1">
      <alignment horizontal="center" vertical="center"/>
    </xf>
    <xf numFmtId="167" fontId="2" fillId="3" borderId="3" xfId="2" applyFont="1" applyFill="1" applyBorder="1" applyAlignment="1" applyProtection="1">
      <alignment horizontal="center" vertical="center"/>
    </xf>
    <xf numFmtId="167" fontId="2" fillId="0" borderId="3" xfId="0" applyNumberFormat="1" applyFont="1" applyBorder="1" applyAlignment="1" applyProtection="1">
      <alignment horizontal="center" vertical="center"/>
      <protection locked="0"/>
    </xf>
    <xf numFmtId="0" fontId="13" fillId="3" borderId="3" xfId="0" applyFont="1" applyFill="1" applyBorder="1" applyAlignment="1">
      <alignment horizontal="left"/>
    </xf>
    <xf numFmtId="167" fontId="10" fillId="3" borderId="3" xfId="0" applyNumberFormat="1" applyFont="1" applyFill="1" applyBorder="1" applyAlignment="1">
      <alignment horizontal="center"/>
    </xf>
    <xf numFmtId="0" fontId="14" fillId="3" borderId="3" xfId="0" applyFont="1" applyFill="1" applyBorder="1" applyAlignment="1">
      <alignment horizontal="left" vertical="top" wrapText="1"/>
    </xf>
    <xf numFmtId="167" fontId="10" fillId="3" borderId="3" xfId="2" applyFont="1" applyFill="1" applyBorder="1" applyAlignment="1" applyProtection="1">
      <alignment horizontal="center"/>
    </xf>
    <xf numFmtId="0" fontId="13" fillId="3" borderId="3" xfId="0" applyFont="1" applyFill="1" applyBorder="1" applyAlignment="1">
      <alignment horizontal="left" vertical="top" wrapText="1"/>
    </xf>
    <xf numFmtId="0" fontId="15" fillId="2" borderId="3" xfId="0" applyFont="1" applyFill="1" applyBorder="1" applyAlignment="1">
      <alignment horizontal="center"/>
    </xf>
    <xf numFmtId="0" fontId="2" fillId="2" borderId="3" xfId="0" applyFont="1" applyFill="1" applyBorder="1" applyAlignment="1" applyProtection="1">
      <alignment horizontal="left"/>
      <protection locked="0"/>
    </xf>
    <xf numFmtId="0" fontId="2" fillId="2" borderId="3" xfId="0" applyFont="1" applyFill="1" applyBorder="1" applyAlignment="1" applyProtection="1">
      <alignment horizontal="center"/>
      <protection locked="0"/>
    </xf>
    <xf numFmtId="0" fontId="2" fillId="3" borderId="3" xfId="0" applyFont="1" applyFill="1" applyBorder="1" applyAlignment="1" applyProtection="1">
      <alignment horizontal="left"/>
      <protection locked="0"/>
    </xf>
    <xf numFmtId="167" fontId="2" fillId="3" borderId="3" xfId="0" applyNumberFormat="1" applyFont="1" applyFill="1" applyBorder="1" applyAlignment="1" applyProtection="1">
      <alignment horizontal="center"/>
      <protection locked="0"/>
    </xf>
    <xf numFmtId="1" fontId="2" fillId="3" borderId="5" xfId="1" applyNumberFormat="1" applyFont="1" applyFill="1" applyBorder="1" applyAlignment="1" applyProtection="1">
      <alignment horizontal="center" vertical="center"/>
      <protection locked="0"/>
    </xf>
    <xf numFmtId="0" fontId="2" fillId="3" borderId="4" xfId="0" applyFont="1" applyFill="1" applyBorder="1" applyAlignment="1" applyProtection="1">
      <alignment horizontal="left" wrapText="1"/>
      <protection locked="0"/>
    </xf>
    <xf numFmtId="167" fontId="10" fillId="3" borderId="3" xfId="2" applyFont="1" applyFill="1" applyBorder="1" applyAlignment="1" applyProtection="1">
      <alignment horizontal="center" vertical="center"/>
      <protection locked="0"/>
    </xf>
    <xf numFmtId="172" fontId="34" fillId="0" borderId="3" xfId="2" applyNumberFormat="1" applyBorder="1" applyAlignment="1" applyProtection="1">
      <alignment horizontal="right"/>
    </xf>
    <xf numFmtId="172" fontId="34" fillId="0" borderId="6" xfId="2" applyNumberFormat="1" applyBorder="1" applyAlignment="1" applyProtection="1">
      <alignment horizontal="right"/>
    </xf>
    <xf numFmtId="172" fontId="34" fillId="0" borderId="12" xfId="2" applyNumberFormat="1" applyBorder="1" applyAlignment="1" applyProtection="1">
      <alignment horizontal="right"/>
    </xf>
    <xf numFmtId="172" fontId="10" fillId="3" borderId="12" xfId="2" applyNumberFormat="1" applyFont="1" applyFill="1" applyBorder="1" applyAlignment="1" applyProtection="1">
      <alignment horizontal="right" vertical="center"/>
    </xf>
    <xf numFmtId="172" fontId="10" fillId="0" borderId="5" xfId="2" applyNumberFormat="1" applyFont="1" applyBorder="1" applyAlignment="1" applyProtection="1">
      <alignment horizontal="right" vertical="center"/>
    </xf>
    <xf numFmtId="0" fontId="9" fillId="0" borderId="2" xfId="0" applyFont="1" applyBorder="1" applyAlignment="1">
      <alignment horizontal="left" vertical="center"/>
    </xf>
    <xf numFmtId="167" fontId="2" fillId="3" borderId="3" xfId="2" applyFont="1" applyFill="1" applyBorder="1" applyAlignment="1" applyProtection="1">
      <alignment horizontal="left"/>
    </xf>
    <xf numFmtId="172" fontId="2" fillId="0" borderId="3" xfId="0" applyNumberFormat="1" applyFont="1" applyBorder="1" applyAlignment="1" applyProtection="1">
      <alignment horizontal="center" vertical="center"/>
      <protection locked="0"/>
    </xf>
    <xf numFmtId="172" fontId="10" fillId="3" borderId="3" xfId="0" applyNumberFormat="1" applyFont="1" applyFill="1" applyBorder="1" applyAlignment="1">
      <alignment horizontal="center"/>
    </xf>
    <xf numFmtId="172" fontId="10" fillId="3" borderId="3" xfId="2" applyNumberFormat="1" applyFont="1" applyFill="1" applyBorder="1" applyAlignment="1" applyProtection="1">
      <alignment horizontal="center"/>
    </xf>
    <xf numFmtId="172" fontId="2" fillId="3" borderId="3" xfId="0" applyNumberFormat="1" applyFont="1" applyFill="1" applyBorder="1" applyAlignment="1" applyProtection="1">
      <alignment horizontal="center"/>
      <protection locked="0"/>
    </xf>
    <xf numFmtId="172" fontId="10" fillId="3" borderId="3" xfId="2" applyNumberFormat="1" applyFont="1" applyFill="1" applyBorder="1" applyAlignment="1" applyProtection="1">
      <alignment horizontal="center" vertical="center"/>
      <protection locked="0"/>
    </xf>
    <xf numFmtId="0" fontId="9" fillId="8" borderId="3" xfId="0" applyFont="1" applyFill="1" applyBorder="1" applyAlignment="1">
      <alignment horizontal="left"/>
    </xf>
    <xf numFmtId="0" fontId="9" fillId="9" borderId="3" xfId="0" applyFont="1" applyFill="1" applyBorder="1" applyAlignment="1">
      <alignment horizontal="center"/>
    </xf>
    <xf numFmtId="0" fontId="12" fillId="5" borderId="0" xfId="0" applyFont="1" applyFill="1" applyAlignment="1">
      <alignment horizontal="center"/>
    </xf>
    <xf numFmtId="0" fontId="10" fillId="5" borderId="3" xfId="0" applyFont="1" applyFill="1" applyBorder="1" applyAlignment="1">
      <alignment horizontal="center" vertical="center"/>
    </xf>
    <xf numFmtId="0" fontId="10" fillId="5" borderId="3" xfId="0" applyFont="1" applyFill="1" applyBorder="1" applyAlignment="1">
      <alignment horizontal="center" vertical="center" wrapText="1"/>
    </xf>
    <xf numFmtId="0" fontId="15" fillId="5" borderId="3" xfId="0" applyFont="1" applyFill="1" applyBorder="1" applyAlignment="1">
      <alignment horizontal="center"/>
    </xf>
    <xf numFmtId="0" fontId="2" fillId="5" borderId="3" xfId="0" applyFont="1" applyFill="1" applyBorder="1" applyAlignment="1" applyProtection="1">
      <alignment horizontal="left"/>
      <protection locked="0"/>
    </xf>
    <xf numFmtId="0" fontId="2" fillId="5" borderId="3" xfId="0" applyFont="1" applyFill="1" applyBorder="1" applyAlignment="1" applyProtection="1">
      <alignment horizontal="center"/>
      <protection locked="0"/>
    </xf>
    <xf numFmtId="0" fontId="16" fillId="10" borderId="14" xfId="0" applyFont="1" applyFill="1" applyBorder="1" applyAlignment="1">
      <alignment horizontal="center" vertical="top" wrapText="1"/>
    </xf>
    <xf numFmtId="0" fontId="2" fillId="12" borderId="14" xfId="0" applyFont="1" applyFill="1" applyBorder="1" applyAlignment="1">
      <alignment horizontal="center" vertical="center" wrapText="1"/>
    </xf>
    <xf numFmtId="0" fontId="16" fillId="10" borderId="14" xfId="0" applyFont="1" applyFill="1" applyBorder="1" applyAlignment="1">
      <alignment horizontal="center" vertical="center" wrapText="1"/>
    </xf>
    <xf numFmtId="0" fontId="19" fillId="13" borderId="0" xfId="0" applyFont="1" applyFill="1" applyAlignment="1">
      <alignment horizontal="center" vertical="center" wrapText="1"/>
    </xf>
    <xf numFmtId="0" fontId="0" fillId="7" borderId="3" xfId="0" applyFill="1" applyBorder="1" applyAlignment="1">
      <alignment horizontal="center" vertical="center"/>
    </xf>
    <xf numFmtId="0" fontId="3" fillId="7" borderId="3" xfId="0" applyFont="1" applyFill="1" applyBorder="1" applyAlignment="1">
      <alignment horizontal="center" vertical="center" wrapText="1"/>
    </xf>
    <xf numFmtId="0" fontId="0" fillId="7" borderId="3" xfId="0" applyFill="1" applyBorder="1" applyAlignment="1">
      <alignment horizontal="center" vertical="center" wrapText="1"/>
    </xf>
    <xf numFmtId="166" fontId="0" fillId="7" borderId="3" xfId="0" applyNumberFormat="1" applyFill="1" applyBorder="1" applyAlignment="1">
      <alignment horizontal="center" vertical="center"/>
    </xf>
    <xf numFmtId="0" fontId="2" fillId="7" borderId="4" xfId="0" applyFont="1" applyFill="1" applyBorder="1" applyAlignment="1">
      <alignment horizontal="center" vertical="center" wrapText="1"/>
    </xf>
    <xf numFmtId="0" fontId="2" fillId="7" borderId="19"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0" fillId="7" borderId="5" xfId="0" applyFill="1" applyBorder="1" applyAlignment="1">
      <alignment horizontal="center" vertical="center"/>
    </xf>
    <xf numFmtId="0" fontId="2" fillId="7" borderId="21" xfId="0" applyFont="1" applyFill="1" applyBorder="1" applyAlignment="1">
      <alignment horizontal="center" vertical="center" wrapText="1"/>
    </xf>
    <xf numFmtId="0" fontId="19" fillId="13" borderId="3" xfId="0" applyFont="1" applyFill="1" applyBorder="1" applyAlignment="1">
      <alignment horizontal="center" vertical="center" wrapText="1"/>
    </xf>
    <xf numFmtId="0" fontId="7" fillId="14" borderId="12" xfId="0" applyFont="1" applyFill="1" applyBorder="1" applyAlignment="1">
      <alignment horizontal="center" vertical="center"/>
    </xf>
    <xf numFmtId="0" fontId="2" fillId="14" borderId="4" xfId="0" applyFont="1" applyFill="1" applyBorder="1" applyAlignment="1">
      <alignment horizontal="center" vertical="center" wrapText="1"/>
    </xf>
    <xf numFmtId="0" fontId="7" fillId="14" borderId="3" xfId="0" applyFont="1" applyFill="1" applyBorder="1" applyAlignment="1">
      <alignment horizontal="center" vertical="center" wrapText="1"/>
    </xf>
    <xf numFmtId="166" fontId="7" fillId="14" borderId="12" xfId="0" applyNumberFormat="1" applyFont="1" applyFill="1" applyBorder="1" applyAlignment="1">
      <alignment horizontal="center" vertical="center"/>
    </xf>
    <xf numFmtId="0" fontId="7" fillId="7" borderId="3" xfId="0" applyFont="1" applyFill="1" applyBorder="1" applyAlignment="1">
      <alignment horizontal="center" vertical="center"/>
    </xf>
    <xf numFmtId="0" fontId="7" fillId="7" borderId="3" xfId="0" applyFont="1" applyFill="1" applyBorder="1" applyAlignment="1">
      <alignment horizontal="center" vertical="center" wrapText="1"/>
    </xf>
    <xf numFmtId="166" fontId="7" fillId="7" borderId="3" xfId="0" applyNumberFormat="1" applyFont="1" applyFill="1" applyBorder="1" applyAlignment="1">
      <alignment horizontal="center" vertical="center"/>
    </xf>
    <xf numFmtId="0" fontId="2" fillId="7" borderId="22"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0" xfId="0" applyFont="1" applyFill="1" applyAlignment="1">
      <alignment horizontal="center" vertical="center" wrapText="1"/>
    </xf>
    <xf numFmtId="0" fontId="2" fillId="7" borderId="3" xfId="0" applyFont="1" applyFill="1" applyBorder="1" applyAlignment="1">
      <alignment horizontal="center" vertical="center" wrapText="1"/>
    </xf>
    <xf numFmtId="0" fontId="17" fillId="13" borderId="3" xfId="23" applyFont="1" applyFill="1" applyBorder="1" applyAlignment="1">
      <alignment horizontal="center" vertical="center" wrapText="1"/>
    </xf>
    <xf numFmtId="0" fontId="10" fillId="13" borderId="3" xfId="23" applyFont="1" applyFill="1" applyBorder="1" applyAlignment="1">
      <alignment horizontal="center" vertical="center" wrapText="1"/>
    </xf>
    <xf numFmtId="0" fontId="24" fillId="13" borderId="3" xfId="23" applyFont="1" applyFill="1" applyBorder="1" applyAlignment="1">
      <alignment horizontal="center" vertical="center" wrapText="1"/>
    </xf>
    <xf numFmtId="0" fontId="10" fillId="13" borderId="3" xfId="23" applyFont="1" applyFill="1" applyBorder="1" applyAlignment="1">
      <alignment horizontal="center" vertical="center"/>
    </xf>
    <xf numFmtId="0" fontId="27" fillId="13" borderId="3" xfId="0" applyFont="1" applyFill="1" applyBorder="1" applyAlignment="1">
      <alignment horizontal="center" vertical="center" wrapText="1"/>
    </xf>
    <xf numFmtId="0" fontId="7" fillId="7" borderId="12" xfId="0" applyFont="1" applyFill="1" applyBorder="1" applyAlignment="1">
      <alignment horizontal="center" vertical="center" wrapText="1"/>
    </xf>
    <xf numFmtId="172" fontId="9" fillId="7" borderId="3" xfId="0" applyNumberFormat="1" applyFont="1" applyFill="1" applyBorder="1" applyAlignment="1">
      <alignment horizontal="center" vertical="center"/>
    </xf>
    <xf numFmtId="0" fontId="0" fillId="7" borderId="0" xfId="0" applyFill="1" applyAlignment="1">
      <alignment horizontal="center" vertical="center" wrapText="1"/>
    </xf>
    <xf numFmtId="0" fontId="7" fillId="3" borderId="3" xfId="0" applyFont="1" applyFill="1" applyBorder="1" applyAlignment="1">
      <alignment horizontal="center" vertical="center" wrapText="1"/>
    </xf>
    <xf numFmtId="172" fontId="7" fillId="3" borderId="3" xfId="0" applyNumberFormat="1" applyFont="1" applyFill="1" applyBorder="1" applyAlignment="1">
      <alignment horizontal="center" vertical="center"/>
    </xf>
    <xf numFmtId="0" fontId="7" fillId="16" borderId="3" xfId="0" applyFont="1" applyFill="1" applyBorder="1" applyAlignment="1">
      <alignment horizontal="center" vertical="center" wrapText="1"/>
    </xf>
    <xf numFmtId="172" fontId="7" fillId="16" borderId="3" xfId="0" applyNumberFormat="1" applyFont="1" applyFill="1" applyBorder="1" applyAlignment="1">
      <alignment horizontal="center" vertical="center"/>
    </xf>
    <xf numFmtId="172" fontId="7" fillId="7" borderId="3" xfId="0" applyNumberFormat="1" applyFont="1" applyFill="1" applyBorder="1" applyAlignment="1">
      <alignment horizontal="center" vertical="center"/>
    </xf>
    <xf numFmtId="172" fontId="7" fillId="14" borderId="3" xfId="0" applyNumberFormat="1" applyFont="1" applyFill="1" applyBorder="1" applyAlignment="1">
      <alignment horizontal="center" vertical="center"/>
    </xf>
  </cellXfs>
  <cellStyles count="45">
    <cellStyle name="Cancel" xfId="5" xr:uid="{00000000-0005-0000-0000-000000000000}"/>
    <cellStyle name="Euro" xfId="6" xr:uid="{00000000-0005-0000-0000-000001000000}"/>
    <cellStyle name="Hiperlink" xfId="4" builtinId="8"/>
    <cellStyle name="Moeda" xfId="2" builtinId="4"/>
    <cellStyle name="Moeda 2" xfId="7" xr:uid="{00000000-0005-0000-0000-000004000000}"/>
    <cellStyle name="Moeda 2 2" xfId="8" xr:uid="{00000000-0005-0000-0000-000005000000}"/>
    <cellStyle name="Moeda 3" xfId="9" xr:uid="{00000000-0005-0000-0000-000006000000}"/>
    <cellStyle name="Moeda 4" xfId="10" xr:uid="{00000000-0005-0000-0000-000007000000}"/>
    <cellStyle name="Moeda 4 2" xfId="11" xr:uid="{00000000-0005-0000-0000-000008000000}"/>
    <cellStyle name="Moeda 5" xfId="12" xr:uid="{00000000-0005-0000-0000-000009000000}"/>
    <cellStyle name="Moeda 6" xfId="13" xr:uid="{00000000-0005-0000-0000-00000A000000}"/>
    <cellStyle name="Normal" xfId="0" builtinId="0"/>
    <cellStyle name="Normal 10" xfId="14" xr:uid="{00000000-0005-0000-0000-00000C000000}"/>
    <cellStyle name="Normal 10 2" xfId="15" xr:uid="{00000000-0005-0000-0000-00000D000000}"/>
    <cellStyle name="Normal 10 3" xfId="16" xr:uid="{00000000-0005-0000-0000-00000E000000}"/>
    <cellStyle name="Normal 10 4" xfId="17" xr:uid="{00000000-0005-0000-0000-00000F000000}"/>
    <cellStyle name="Normal 10 5" xfId="18" xr:uid="{00000000-0005-0000-0000-000010000000}"/>
    <cellStyle name="Normal 10 6" xfId="19" xr:uid="{00000000-0005-0000-0000-000011000000}"/>
    <cellStyle name="Normal 10 7" xfId="20" xr:uid="{00000000-0005-0000-0000-000012000000}"/>
    <cellStyle name="Normal 2" xfId="21" xr:uid="{00000000-0005-0000-0000-000013000000}"/>
    <cellStyle name="Normal 2 2" xfId="22" xr:uid="{00000000-0005-0000-0000-000014000000}"/>
    <cellStyle name="Normal 2 6" xfId="23" xr:uid="{00000000-0005-0000-0000-000015000000}"/>
    <cellStyle name="Normal 3" xfId="24" xr:uid="{00000000-0005-0000-0000-000016000000}"/>
    <cellStyle name="Normal 4" xfId="25" xr:uid="{00000000-0005-0000-0000-000017000000}"/>
    <cellStyle name="Normal 4 2" xfId="26" xr:uid="{00000000-0005-0000-0000-000018000000}"/>
    <cellStyle name="Normal 5" xfId="27" xr:uid="{00000000-0005-0000-0000-000019000000}"/>
    <cellStyle name="Porcentagem" xfId="3" builtinId="5"/>
    <cellStyle name="Porcentagem 10" xfId="28" xr:uid="{00000000-0005-0000-0000-00001B000000}"/>
    <cellStyle name="Porcentagem 2" xfId="29" xr:uid="{00000000-0005-0000-0000-00001C000000}"/>
    <cellStyle name="Porcentagem 2 2" xfId="30" xr:uid="{00000000-0005-0000-0000-00001D000000}"/>
    <cellStyle name="Porcentagem 3" xfId="31" xr:uid="{00000000-0005-0000-0000-00001E000000}"/>
    <cellStyle name="Porcentagem 4" xfId="32" xr:uid="{00000000-0005-0000-0000-00001F000000}"/>
    <cellStyle name="Porcentagem 5" xfId="33" xr:uid="{00000000-0005-0000-0000-000020000000}"/>
    <cellStyle name="Porcentagem 5 2" xfId="34" xr:uid="{00000000-0005-0000-0000-000021000000}"/>
    <cellStyle name="Porcentagem 5 3" xfId="35" xr:uid="{00000000-0005-0000-0000-000022000000}"/>
    <cellStyle name="Porcentagem 5 4" xfId="36" xr:uid="{00000000-0005-0000-0000-000023000000}"/>
    <cellStyle name="Porcentagem 5 5" xfId="37" xr:uid="{00000000-0005-0000-0000-000024000000}"/>
    <cellStyle name="Porcentagem 5 6" xfId="38" xr:uid="{00000000-0005-0000-0000-000025000000}"/>
    <cellStyle name="Porcentagem 5 7" xfId="39" xr:uid="{00000000-0005-0000-0000-000026000000}"/>
    <cellStyle name="Porcentagem 6" xfId="40" xr:uid="{00000000-0005-0000-0000-000027000000}"/>
    <cellStyle name="Separador de milhares 2" xfId="41" xr:uid="{00000000-0005-0000-0000-000028000000}"/>
    <cellStyle name="Separador de milhares 2 2" xfId="42" xr:uid="{00000000-0005-0000-0000-000029000000}"/>
    <cellStyle name="Separador de milhares 3" xfId="43" xr:uid="{00000000-0005-0000-0000-00002A000000}"/>
    <cellStyle name="Vírgula" xfId="1" builtinId="3"/>
    <cellStyle name="Vírgula 2" xfId="44" xr:uid="{00000000-0005-0000-0000-00002C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7F7F7F"/>
      <rgbColor rgb="FFB4C7E7"/>
      <rgbColor rgb="FF993366"/>
      <rgbColor rgb="FFF6F9D4"/>
      <rgbColor rgb="FFDEEBF7"/>
      <rgbColor rgb="FF660066"/>
      <rgbColor rgb="FFFF8080"/>
      <rgbColor rgb="FF0563C1"/>
      <rgbColor rgb="FFBCD6ED"/>
      <rgbColor rgb="FF000080"/>
      <rgbColor rgb="FFFF00FF"/>
      <rgbColor rgb="FFFFFF00"/>
      <rgbColor rgb="FF00FFFF"/>
      <rgbColor rgb="FF800080"/>
      <rgbColor rgb="FF800000"/>
      <rgbColor rgb="FF008080"/>
      <rgbColor rgb="FF0000FF"/>
      <rgbColor rgb="FF00CCFF"/>
      <rgbColor rgb="FFDEE6EF"/>
      <rgbColor rgb="FFDDE8CB"/>
      <rgbColor rgb="FFDAE3F3"/>
      <rgbColor rgb="FF9BC2E6"/>
      <rgbColor rgb="FFFF99CC"/>
      <rgbColor rgb="FFBFBFBF"/>
      <rgbColor rgb="FFDBDBDB"/>
      <rgbColor rgb="FF3366FF"/>
      <rgbColor rgb="FF33CCCC"/>
      <rgbColor rgb="FF81D41A"/>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tabSelected="1" zoomScaleNormal="100" zoomScaleSheetLayoutView="100" workbookViewId="0">
      <selection activeCell="H8" sqref="H8"/>
    </sheetView>
  </sheetViews>
  <sheetFormatPr defaultColWidth="8.7109375" defaultRowHeight="15.75"/>
  <cols>
    <col min="1" max="1" width="5.85546875" style="1" customWidth="1"/>
    <col min="2" max="2" width="31.85546875" style="1" customWidth="1"/>
    <col min="3" max="4" width="14.5703125" style="1" customWidth="1"/>
    <col min="5" max="5" width="13.42578125" style="1" customWidth="1"/>
    <col min="6" max="6" width="10.140625" style="1" customWidth="1"/>
    <col min="7" max="7" width="16.5703125" style="1" customWidth="1"/>
    <col min="8" max="8" width="18.5703125" style="1" customWidth="1"/>
    <col min="9" max="16384" width="8.7109375" style="1"/>
  </cols>
  <sheetData>
    <row r="1" spans="1:8">
      <c r="A1" s="232" t="s">
        <v>0</v>
      </c>
      <c r="B1" s="232"/>
      <c r="C1" s="232"/>
      <c r="D1" s="232"/>
      <c r="E1" s="232"/>
      <c r="F1" s="232"/>
      <c r="G1" s="232"/>
      <c r="H1" s="232"/>
    </row>
    <row r="2" spans="1:8">
      <c r="A2" s="233" t="s">
        <v>1</v>
      </c>
      <c r="B2" s="233"/>
      <c r="C2" s="233"/>
      <c r="D2" s="233"/>
      <c r="E2" s="233"/>
      <c r="F2" s="233"/>
      <c r="G2" s="233"/>
      <c r="H2" s="233"/>
    </row>
    <row r="3" spans="1:8">
      <c r="A3" s="234" t="s">
        <v>2</v>
      </c>
      <c r="B3" s="234"/>
      <c r="C3" s="234"/>
      <c r="D3" s="234"/>
      <c r="E3" s="234"/>
      <c r="F3" s="234"/>
      <c r="G3" s="234"/>
      <c r="H3" s="234"/>
    </row>
    <row r="4" spans="1:8" ht="63">
      <c r="A4" s="2" t="s">
        <v>3</v>
      </c>
      <c r="B4" s="3" t="s">
        <v>4</v>
      </c>
      <c r="C4" s="4" t="s">
        <v>5</v>
      </c>
      <c r="D4" s="4" t="s">
        <v>6</v>
      </c>
      <c r="E4" s="5" t="s">
        <v>7</v>
      </c>
      <c r="F4" s="5" t="s">
        <v>8</v>
      </c>
      <c r="G4" s="5" t="s">
        <v>9</v>
      </c>
      <c r="H4" s="5" t="s">
        <v>10</v>
      </c>
    </row>
    <row r="5" spans="1:8" ht="47.25">
      <c r="A5" s="6">
        <v>1</v>
      </c>
      <c r="B5" s="7" t="s">
        <v>287</v>
      </c>
      <c r="C5" s="8">
        <f>'Chefe VD 44h'!C143</f>
        <v>8366.0396480238705</v>
      </c>
      <c r="D5" s="9">
        <v>1</v>
      </c>
      <c r="E5" s="8">
        <f t="shared" ref="E5:E11" si="0">C5*D5</f>
        <v>8366.0396480238705</v>
      </c>
      <c r="F5" s="10">
        <v>1</v>
      </c>
      <c r="G5" s="8">
        <f t="shared" ref="G5:G11" si="1">E5*F5</f>
        <v>8366.0396480238705</v>
      </c>
      <c r="H5" s="8">
        <f t="shared" ref="H5:H11" si="2">G5*12</f>
        <v>100392.47577628645</v>
      </c>
    </row>
    <row r="6" spans="1:8" ht="31.5">
      <c r="A6" s="6">
        <v>2</v>
      </c>
      <c r="B6" s="7" t="s">
        <v>288</v>
      </c>
      <c r="C6" s="8">
        <f>'VD 44h'!H137</f>
        <v>7477.2653571076753</v>
      </c>
      <c r="D6" s="9">
        <v>1</v>
      </c>
      <c r="E6" s="8">
        <f t="shared" si="0"/>
        <v>7477.2653571076753</v>
      </c>
      <c r="F6" s="10">
        <v>8</v>
      </c>
      <c r="G6" s="8">
        <f t="shared" si="1"/>
        <v>59818.122856861402</v>
      </c>
      <c r="H6" s="8">
        <f t="shared" si="2"/>
        <v>717817.47428233689</v>
      </c>
    </row>
    <row r="7" spans="1:8" ht="31.5">
      <c r="A7" s="6">
        <v>3</v>
      </c>
      <c r="B7" s="7" t="s">
        <v>294</v>
      </c>
      <c r="C7" s="8">
        <f>'Chefe VA 12 x 36 diurno'!H137</f>
        <v>7546.589138992671</v>
      </c>
      <c r="D7" s="9">
        <v>2</v>
      </c>
      <c r="E7" s="8">
        <f>C7*D7</f>
        <v>15093.178277985342</v>
      </c>
      <c r="F7" s="10">
        <v>1</v>
      </c>
      <c r="G7" s="8">
        <f>E7*F7</f>
        <v>15093.178277985342</v>
      </c>
      <c r="H7" s="8">
        <f>G7*12</f>
        <v>181118.13933582412</v>
      </c>
    </row>
    <row r="8" spans="1:8" ht="31.5">
      <c r="A8" s="6">
        <v>4</v>
      </c>
      <c r="B8" s="7" t="s">
        <v>289</v>
      </c>
      <c r="C8" s="8">
        <f>'VA 12 x 36 diurno'!C142</f>
        <v>6657.8148480764776</v>
      </c>
      <c r="D8" s="9">
        <v>2</v>
      </c>
      <c r="E8" s="8">
        <f t="shared" si="0"/>
        <v>13315.629696152955</v>
      </c>
      <c r="F8" s="10">
        <v>4</v>
      </c>
      <c r="G8" s="8">
        <f t="shared" si="1"/>
        <v>53262.518784611821</v>
      </c>
      <c r="H8" s="8">
        <f t="shared" si="2"/>
        <v>639150.22541534179</v>
      </c>
    </row>
    <row r="9" spans="1:8" ht="31.5">
      <c r="A9" s="6">
        <v>5</v>
      </c>
      <c r="B9" s="7" t="s">
        <v>290</v>
      </c>
      <c r="C9" s="8">
        <f>'VA 12 x 36 noturno'!C142</f>
        <v>7273.9801812172609</v>
      </c>
      <c r="D9" s="9">
        <v>2</v>
      </c>
      <c r="E9" s="8">
        <f t="shared" si="0"/>
        <v>14547.960362434522</v>
      </c>
      <c r="F9" s="10">
        <v>3</v>
      </c>
      <c r="G9" s="8">
        <f t="shared" si="1"/>
        <v>43643.881087303569</v>
      </c>
      <c r="H9" s="8">
        <f t="shared" si="2"/>
        <v>523726.57304764283</v>
      </c>
    </row>
    <row r="10" spans="1:8" ht="31.5">
      <c r="A10" s="6">
        <v>6</v>
      </c>
      <c r="B10" s="7" t="s">
        <v>291</v>
      </c>
      <c r="C10" s="8">
        <f>'Vigilante_cftv 12 x 36 diurno'!H137</f>
        <v>6582.763058257101</v>
      </c>
      <c r="D10" s="9">
        <v>2</v>
      </c>
      <c r="E10" s="8">
        <f t="shared" si="0"/>
        <v>13165.526116514202</v>
      </c>
      <c r="F10" s="10">
        <v>2</v>
      </c>
      <c r="G10" s="8">
        <f t="shared" si="1"/>
        <v>26331.052233028404</v>
      </c>
      <c r="H10" s="8">
        <f t="shared" si="2"/>
        <v>315972.62679634086</v>
      </c>
    </row>
    <row r="11" spans="1:8" ht="31.5">
      <c r="A11" s="6">
        <v>7</v>
      </c>
      <c r="B11" s="7" t="s">
        <v>292</v>
      </c>
      <c r="C11" s="8">
        <f>'Vigilante_cftv 12 x 36 noturno'!H137</f>
        <v>7198.9283913978852</v>
      </c>
      <c r="D11" s="9">
        <v>2</v>
      </c>
      <c r="E11" s="8">
        <f t="shared" si="0"/>
        <v>14397.85678279577</v>
      </c>
      <c r="F11" s="10">
        <v>2</v>
      </c>
      <c r="G11" s="8">
        <f t="shared" si="1"/>
        <v>28795.713565591541</v>
      </c>
      <c r="H11" s="8">
        <f t="shared" si="2"/>
        <v>345548.56278709846</v>
      </c>
    </row>
    <row r="12" spans="1:8">
      <c r="A12" s="235" t="s">
        <v>11</v>
      </c>
      <c r="B12" s="235"/>
      <c r="C12" s="235"/>
      <c r="D12" s="235"/>
      <c r="E12" s="235"/>
      <c r="F12" s="11">
        <f>SUM(F5:F11)</f>
        <v>21</v>
      </c>
      <c r="G12" s="12">
        <f>SUM(G5:G11)</f>
        <v>235310.50645340595</v>
      </c>
      <c r="H12" s="13"/>
    </row>
    <row r="13" spans="1:8">
      <c r="A13" s="235" t="s">
        <v>12</v>
      </c>
      <c r="B13" s="235"/>
      <c r="C13" s="235"/>
      <c r="D13" s="235"/>
      <c r="E13" s="235"/>
      <c r="F13" s="235"/>
      <c r="G13" s="235"/>
      <c r="H13" s="14">
        <f>SUM(H5:H11)</f>
        <v>2823726.0774408714</v>
      </c>
    </row>
  </sheetData>
  <mergeCells count="5">
    <mergeCell ref="A1:H1"/>
    <mergeCell ref="A2:H2"/>
    <mergeCell ref="A3:H3"/>
    <mergeCell ref="A12:E12"/>
    <mergeCell ref="A13:G13"/>
  </mergeCells>
  <pageMargins left="0.51180555555555596" right="0.51180555555555596" top="0.78749999999999998" bottom="0.78749999999999998" header="0.511811023622047" footer="0.511811023622047"/>
  <pageSetup paperSize="9" scale="65"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54"/>
  <sheetViews>
    <sheetView view="pageBreakPreview" topLeftCell="A14" zoomScaleNormal="100" workbookViewId="0">
      <selection activeCell="E52" sqref="E52"/>
    </sheetView>
  </sheetViews>
  <sheetFormatPr defaultColWidth="8.7109375" defaultRowHeight="15"/>
  <cols>
    <col min="2" max="2" width="26.140625" customWidth="1"/>
    <col min="4" max="4" width="28.7109375" customWidth="1"/>
    <col min="5" max="5" width="27.28515625" customWidth="1"/>
    <col min="6" max="6" width="27.7109375" customWidth="1"/>
    <col min="7" max="7" width="17.5703125" customWidth="1"/>
    <col min="16382" max="16384" width="11.5703125" customWidth="1"/>
  </cols>
  <sheetData>
    <row r="1" spans="1:7" ht="15" customHeight="1">
      <c r="A1" s="335" t="s">
        <v>209</v>
      </c>
      <c r="B1" s="335"/>
      <c r="C1" s="335"/>
      <c r="D1" s="335"/>
      <c r="E1" s="335"/>
      <c r="F1" s="335"/>
      <c r="G1" s="335"/>
    </row>
    <row r="2" spans="1:7" ht="15" customHeight="1">
      <c r="A2" s="335" t="s">
        <v>210</v>
      </c>
      <c r="B2" s="335"/>
      <c r="C2" s="335"/>
      <c r="D2" s="335"/>
      <c r="E2" s="335"/>
      <c r="F2" s="335"/>
      <c r="G2" s="335"/>
    </row>
    <row r="3" spans="1:7">
      <c r="A3" s="110" t="s">
        <v>3</v>
      </c>
      <c r="B3" s="111" t="s">
        <v>211</v>
      </c>
      <c r="C3" s="112" t="s">
        <v>212</v>
      </c>
      <c r="D3" s="110" t="s">
        <v>213</v>
      </c>
      <c r="E3" s="110" t="s">
        <v>213</v>
      </c>
      <c r="F3" s="110" t="s">
        <v>213</v>
      </c>
      <c r="G3" s="110" t="s">
        <v>214</v>
      </c>
    </row>
    <row r="4" spans="1:7" ht="15" customHeight="1">
      <c r="A4" s="336">
        <v>1</v>
      </c>
      <c r="B4" s="337" t="s">
        <v>191</v>
      </c>
      <c r="C4" s="338" t="s">
        <v>215</v>
      </c>
      <c r="D4" s="113"/>
      <c r="E4" s="114"/>
      <c r="F4" s="113" t="s">
        <v>216</v>
      </c>
      <c r="G4" s="339">
        <f>F6</f>
        <v>195</v>
      </c>
    </row>
    <row r="5" spans="1:7" ht="56.25" customHeight="1">
      <c r="A5" s="336"/>
      <c r="B5" s="337"/>
      <c r="C5" s="338"/>
      <c r="D5" s="116"/>
      <c r="E5" s="117"/>
      <c r="F5" s="118" t="s">
        <v>217</v>
      </c>
      <c r="G5" s="339"/>
    </row>
    <row r="6" spans="1:7" ht="25.5" customHeight="1">
      <c r="A6" s="336"/>
      <c r="B6" s="337"/>
      <c r="C6" s="338"/>
      <c r="D6" s="115"/>
      <c r="E6" s="119"/>
      <c r="F6" s="115">
        <v>195</v>
      </c>
      <c r="G6" s="339"/>
    </row>
    <row r="7" spans="1:7" ht="25.5" customHeight="1">
      <c r="A7" s="336">
        <v>2</v>
      </c>
      <c r="B7" s="337" t="s">
        <v>192</v>
      </c>
      <c r="C7" s="336" t="s">
        <v>215</v>
      </c>
      <c r="D7" s="115"/>
      <c r="E7" s="114"/>
      <c r="F7" s="113" t="s">
        <v>216</v>
      </c>
      <c r="G7" s="339">
        <f>F9</f>
        <v>69.3</v>
      </c>
    </row>
    <row r="8" spans="1:7" ht="68.25" customHeight="1">
      <c r="A8" s="336"/>
      <c r="B8" s="337"/>
      <c r="C8" s="336"/>
      <c r="D8" s="120"/>
      <c r="E8" s="117"/>
      <c r="F8" s="121" t="s">
        <v>218</v>
      </c>
      <c r="G8" s="339"/>
    </row>
    <row r="9" spans="1:7" ht="27.75" customHeight="1">
      <c r="A9" s="336"/>
      <c r="B9" s="337"/>
      <c r="C9" s="336"/>
      <c r="D9" s="122"/>
      <c r="E9" s="122"/>
      <c r="F9" s="122">
        <v>69.3</v>
      </c>
      <c r="G9" s="339"/>
    </row>
    <row r="10" spans="1:7" ht="21" customHeight="1">
      <c r="A10" s="336">
        <v>3</v>
      </c>
      <c r="B10" s="340" t="s">
        <v>193</v>
      </c>
      <c r="C10" s="338" t="s">
        <v>215</v>
      </c>
      <c r="D10" s="113"/>
      <c r="E10" s="114"/>
      <c r="F10" s="113" t="s">
        <v>216</v>
      </c>
      <c r="G10" s="339">
        <f>F12</f>
        <v>36.58</v>
      </c>
    </row>
    <row r="11" spans="1:7" ht="40.5" customHeight="1">
      <c r="A11" s="336"/>
      <c r="B11" s="340"/>
      <c r="C11" s="338"/>
      <c r="D11" s="116"/>
      <c r="E11" s="117"/>
      <c r="F11" s="121" t="s">
        <v>219</v>
      </c>
      <c r="G11" s="339"/>
    </row>
    <row r="12" spans="1:7" ht="21" customHeight="1">
      <c r="A12" s="336"/>
      <c r="B12" s="340"/>
      <c r="C12" s="338"/>
      <c r="D12" s="122"/>
      <c r="E12" s="123"/>
      <c r="F12" s="122">
        <v>36.58</v>
      </c>
      <c r="G12" s="339"/>
    </row>
    <row r="13" spans="1:7" ht="24" customHeight="1">
      <c r="A13" s="336">
        <v>4</v>
      </c>
      <c r="B13" s="340" t="s">
        <v>194</v>
      </c>
      <c r="C13" s="338" t="s">
        <v>215</v>
      </c>
      <c r="D13" s="113"/>
      <c r="E13" s="114"/>
      <c r="F13" s="113" t="s">
        <v>216</v>
      </c>
      <c r="G13" s="339">
        <f>F15</f>
        <v>9.27</v>
      </c>
    </row>
    <row r="14" spans="1:7" ht="37.5" customHeight="1">
      <c r="A14" s="336"/>
      <c r="B14" s="340"/>
      <c r="C14" s="338"/>
      <c r="D14" s="116"/>
      <c r="E14" s="117"/>
      <c r="F14" s="121" t="s">
        <v>220</v>
      </c>
      <c r="G14" s="339"/>
    </row>
    <row r="15" spans="1:7" ht="26.25" customHeight="1">
      <c r="A15" s="336"/>
      <c r="B15" s="340"/>
      <c r="C15" s="338"/>
      <c r="D15" s="122"/>
      <c r="E15" s="123"/>
      <c r="F15" s="122">
        <v>9.27</v>
      </c>
      <c r="G15" s="339"/>
    </row>
    <row r="16" spans="1:7" ht="24.75" customHeight="1">
      <c r="A16" s="336">
        <v>5</v>
      </c>
      <c r="B16" s="341" t="s">
        <v>221</v>
      </c>
      <c r="C16" s="338" t="s">
        <v>215</v>
      </c>
      <c r="D16" s="113"/>
      <c r="E16" s="114"/>
      <c r="F16" s="113" t="s">
        <v>216</v>
      </c>
      <c r="G16" s="339">
        <f>F18</f>
        <v>29.38</v>
      </c>
    </row>
    <row r="17" spans="1:7" ht="38.25" customHeight="1">
      <c r="A17" s="336"/>
      <c r="B17" s="341"/>
      <c r="C17" s="338"/>
      <c r="D17" s="124"/>
      <c r="E17" s="117"/>
      <c r="F17" s="118" t="s">
        <v>222</v>
      </c>
      <c r="G17" s="339"/>
    </row>
    <row r="18" spans="1:7" ht="28.5" customHeight="1">
      <c r="A18" s="336"/>
      <c r="B18" s="341"/>
      <c r="C18" s="338"/>
      <c r="D18" s="115"/>
      <c r="E18" s="119"/>
      <c r="F18" s="115">
        <v>29.38</v>
      </c>
      <c r="G18" s="339"/>
    </row>
    <row r="19" spans="1:7" ht="28.5" customHeight="1">
      <c r="A19" s="336">
        <v>6</v>
      </c>
      <c r="B19" s="342" t="s">
        <v>196</v>
      </c>
      <c r="C19" s="338" t="s">
        <v>215</v>
      </c>
      <c r="D19" s="113"/>
      <c r="E19" s="114"/>
      <c r="F19" s="125" t="s">
        <v>216</v>
      </c>
      <c r="G19" s="339">
        <f>F21</f>
        <v>85.13</v>
      </c>
    </row>
    <row r="20" spans="1:7" ht="39" customHeight="1">
      <c r="A20" s="336"/>
      <c r="B20" s="342"/>
      <c r="C20" s="338"/>
      <c r="D20" s="124"/>
      <c r="E20" s="117"/>
      <c r="F20" s="121" t="s">
        <v>223</v>
      </c>
      <c r="G20" s="339"/>
    </row>
    <row r="21" spans="1:7" ht="30" customHeight="1">
      <c r="A21" s="336"/>
      <c r="B21" s="342"/>
      <c r="C21" s="338"/>
      <c r="D21" s="122"/>
      <c r="E21" s="123"/>
      <c r="F21" s="122">
        <v>85.13</v>
      </c>
      <c r="G21" s="339"/>
    </row>
    <row r="22" spans="1:7" ht="31.5" customHeight="1">
      <c r="A22" s="336">
        <v>7</v>
      </c>
      <c r="B22" s="341" t="s">
        <v>197</v>
      </c>
      <c r="C22" s="338" t="s">
        <v>215</v>
      </c>
      <c r="D22" s="115"/>
      <c r="E22" s="114"/>
      <c r="F22" s="125" t="s">
        <v>216</v>
      </c>
      <c r="G22" s="339">
        <f>F24</f>
        <v>68.22</v>
      </c>
    </row>
    <row r="23" spans="1:7" ht="45" customHeight="1">
      <c r="A23" s="336"/>
      <c r="B23" s="341"/>
      <c r="C23" s="338"/>
      <c r="D23" s="120"/>
      <c r="E23" s="117"/>
      <c r="F23" s="121" t="s">
        <v>224</v>
      </c>
      <c r="G23" s="339"/>
    </row>
    <row r="24" spans="1:7" ht="27.75" customHeight="1">
      <c r="A24" s="336"/>
      <c r="B24" s="341"/>
      <c r="C24" s="338"/>
      <c r="D24" s="119"/>
      <c r="E24" s="115"/>
      <c r="F24" s="126">
        <v>68.22</v>
      </c>
      <c r="G24" s="339"/>
    </row>
    <row r="25" spans="1:7" ht="28.5" customHeight="1">
      <c r="A25" s="343">
        <v>8</v>
      </c>
      <c r="B25" s="344" t="s">
        <v>225</v>
      </c>
      <c r="C25" s="338" t="s">
        <v>215</v>
      </c>
      <c r="D25" s="113"/>
      <c r="E25" s="114"/>
      <c r="F25" s="127" t="s">
        <v>216</v>
      </c>
      <c r="G25" s="339">
        <f>F27</f>
        <v>15</v>
      </c>
    </row>
    <row r="26" spans="1:7" ht="39" customHeight="1">
      <c r="A26" s="343"/>
      <c r="B26" s="344"/>
      <c r="C26" s="338"/>
      <c r="D26" s="128"/>
      <c r="E26" s="117"/>
      <c r="F26" s="121" t="s">
        <v>226</v>
      </c>
      <c r="G26" s="339"/>
    </row>
    <row r="27" spans="1:7" ht="28.5" customHeight="1">
      <c r="A27" s="343"/>
      <c r="B27" s="344"/>
      <c r="C27" s="338"/>
      <c r="D27" s="129"/>
      <c r="E27" s="123"/>
      <c r="F27" s="130">
        <v>15</v>
      </c>
      <c r="G27" s="339"/>
    </row>
    <row r="28" spans="1:7" ht="28.5" customHeight="1">
      <c r="A28" s="345" t="s">
        <v>209</v>
      </c>
      <c r="B28" s="345"/>
      <c r="C28" s="345"/>
      <c r="D28" s="345"/>
      <c r="E28" s="345"/>
      <c r="F28" s="345"/>
      <c r="G28" s="345"/>
    </row>
    <row r="29" spans="1:7" ht="28.5" customHeight="1">
      <c r="A29" s="345" t="s">
        <v>227</v>
      </c>
      <c r="B29" s="345"/>
      <c r="C29" s="345"/>
      <c r="D29" s="345"/>
      <c r="E29" s="345"/>
      <c r="F29" s="345"/>
      <c r="G29" s="345"/>
    </row>
    <row r="30" spans="1:7" ht="28.5" customHeight="1">
      <c r="A30" s="110" t="s">
        <v>3</v>
      </c>
      <c r="B30" s="111" t="s">
        <v>211</v>
      </c>
      <c r="C30" s="112" t="s">
        <v>212</v>
      </c>
      <c r="D30" s="110" t="s">
        <v>213</v>
      </c>
      <c r="E30" s="110" t="s">
        <v>213</v>
      </c>
      <c r="F30" s="110" t="s">
        <v>213</v>
      </c>
      <c r="G30" s="110" t="s">
        <v>214</v>
      </c>
    </row>
    <row r="31" spans="1:7" ht="28.5" customHeight="1">
      <c r="A31" s="346">
        <v>1</v>
      </c>
      <c r="B31" s="347" t="s">
        <v>201</v>
      </c>
      <c r="C31" s="348" t="s">
        <v>215</v>
      </c>
      <c r="D31" s="131"/>
      <c r="E31" s="132"/>
      <c r="F31" s="131" t="s">
        <v>216</v>
      </c>
      <c r="G31" s="349">
        <f>F33</f>
        <v>50.67</v>
      </c>
    </row>
    <row r="32" spans="1:7" ht="28.5" customHeight="1">
      <c r="A32" s="346"/>
      <c r="B32" s="347"/>
      <c r="C32" s="348"/>
      <c r="D32" s="133"/>
      <c r="E32" s="134"/>
      <c r="F32" s="135" t="s">
        <v>228</v>
      </c>
      <c r="G32" s="349"/>
    </row>
    <row r="33" spans="1:7" ht="28.5" customHeight="1">
      <c r="A33" s="346"/>
      <c r="B33" s="347"/>
      <c r="C33" s="348"/>
      <c r="D33" s="136"/>
      <c r="E33" s="136"/>
      <c r="F33" s="136">
        <v>50.67</v>
      </c>
      <c r="G33" s="349"/>
    </row>
    <row r="34" spans="1:7" ht="28.5" customHeight="1">
      <c r="A34" s="350">
        <v>2</v>
      </c>
      <c r="B34" s="342" t="s">
        <v>202</v>
      </c>
      <c r="C34" s="351" t="s">
        <v>215</v>
      </c>
      <c r="D34" s="137"/>
      <c r="E34" s="114"/>
      <c r="F34" s="113" t="s">
        <v>216</v>
      </c>
      <c r="G34" s="352">
        <f>F36</f>
        <v>69.3</v>
      </c>
    </row>
    <row r="35" spans="1:7" ht="28.5" customHeight="1">
      <c r="A35" s="350"/>
      <c r="B35" s="342"/>
      <c r="C35" s="351"/>
      <c r="D35" s="128"/>
      <c r="E35" s="117"/>
      <c r="F35" s="121" t="s">
        <v>218</v>
      </c>
      <c r="G35" s="352"/>
    </row>
    <row r="36" spans="1:7" ht="28.5" customHeight="1">
      <c r="A36" s="350"/>
      <c r="B36" s="342"/>
      <c r="C36" s="351"/>
      <c r="D36" s="138"/>
      <c r="E36" s="122"/>
      <c r="F36" s="122">
        <v>69.3</v>
      </c>
      <c r="G36" s="352"/>
    </row>
    <row r="37" spans="1:7" ht="28.5" customHeight="1">
      <c r="A37" s="350">
        <v>3</v>
      </c>
      <c r="B37" s="353" t="s">
        <v>203</v>
      </c>
      <c r="C37" s="351" t="s">
        <v>215</v>
      </c>
      <c r="D37" s="137"/>
      <c r="E37" s="114"/>
      <c r="F37" s="139" t="s">
        <v>216</v>
      </c>
      <c r="G37" s="352">
        <f>F39</f>
        <v>12.6</v>
      </c>
    </row>
    <row r="38" spans="1:7" ht="28.5" customHeight="1">
      <c r="A38" s="350"/>
      <c r="B38" s="353"/>
      <c r="C38" s="351"/>
      <c r="D38" s="128"/>
      <c r="E38" s="117"/>
      <c r="F38" s="140" t="s">
        <v>229</v>
      </c>
      <c r="G38" s="352"/>
    </row>
    <row r="39" spans="1:7" ht="28.5" customHeight="1">
      <c r="A39" s="350"/>
      <c r="B39" s="353"/>
      <c r="C39" s="351"/>
      <c r="D39" s="141"/>
      <c r="E39" s="122"/>
      <c r="F39" s="142">
        <v>12.6</v>
      </c>
      <c r="G39" s="352"/>
    </row>
    <row r="40" spans="1:7" ht="28.5" customHeight="1">
      <c r="A40" s="350">
        <v>4</v>
      </c>
      <c r="B40" s="340" t="s">
        <v>204</v>
      </c>
      <c r="C40" s="351" t="s">
        <v>215</v>
      </c>
      <c r="D40" s="137"/>
      <c r="E40" s="114"/>
      <c r="F40" s="139" t="s">
        <v>216</v>
      </c>
      <c r="G40" s="352">
        <f>F42</f>
        <v>7.39</v>
      </c>
    </row>
    <row r="41" spans="1:7" ht="51.4" customHeight="1">
      <c r="A41" s="350"/>
      <c r="B41" s="340"/>
      <c r="C41" s="351"/>
      <c r="D41" s="128"/>
      <c r="E41" s="117"/>
      <c r="F41" s="140" t="s">
        <v>230</v>
      </c>
      <c r="G41" s="352"/>
    </row>
    <row r="42" spans="1:7" ht="28.5" customHeight="1">
      <c r="A42" s="350"/>
      <c r="B42" s="340"/>
      <c r="C42" s="351"/>
      <c r="D42" s="141"/>
      <c r="E42" s="122"/>
      <c r="F42" s="142">
        <v>7.39</v>
      </c>
      <c r="G42" s="352"/>
    </row>
    <row r="43" spans="1:7" ht="28.5" customHeight="1">
      <c r="A43" s="350">
        <v>5</v>
      </c>
      <c r="B43" s="340" t="s">
        <v>205</v>
      </c>
      <c r="C43" s="351" t="s">
        <v>215</v>
      </c>
      <c r="D43" s="137"/>
      <c r="E43" s="114"/>
      <c r="F43" s="137" t="s">
        <v>216</v>
      </c>
      <c r="G43" s="352">
        <f>F45</f>
        <v>134.5</v>
      </c>
    </row>
    <row r="44" spans="1:7" ht="28.5" customHeight="1">
      <c r="A44" s="350"/>
      <c r="B44" s="340"/>
      <c r="C44" s="351"/>
      <c r="D44" s="128"/>
      <c r="E44" s="117"/>
      <c r="F44" s="143" t="s">
        <v>231</v>
      </c>
      <c r="G44" s="352"/>
    </row>
    <row r="45" spans="1:7" ht="28.5" customHeight="1">
      <c r="A45" s="350"/>
      <c r="B45" s="340"/>
      <c r="C45" s="351"/>
      <c r="D45" s="141"/>
      <c r="E45" s="122"/>
      <c r="F45" s="122">
        <v>134.5</v>
      </c>
      <c r="G45" s="352"/>
    </row>
    <row r="46" spans="1:7" ht="28.5" customHeight="1">
      <c r="A46" s="350">
        <v>6</v>
      </c>
      <c r="B46" s="355" t="s">
        <v>232</v>
      </c>
      <c r="C46" s="351" t="s">
        <v>215</v>
      </c>
      <c r="D46" s="137"/>
      <c r="E46" s="114"/>
      <c r="F46" s="137" t="s">
        <v>216</v>
      </c>
      <c r="G46" s="352">
        <f>F48</f>
        <v>23.6</v>
      </c>
    </row>
    <row r="47" spans="1:7" ht="28.5" customHeight="1">
      <c r="A47" s="350"/>
      <c r="B47" s="355"/>
      <c r="C47" s="351"/>
      <c r="D47" s="128"/>
      <c r="E47" s="117"/>
      <c r="F47" s="121" t="s">
        <v>233</v>
      </c>
      <c r="G47" s="352"/>
    </row>
    <row r="48" spans="1:7" ht="28.5" customHeight="1">
      <c r="A48" s="350"/>
      <c r="B48" s="355"/>
      <c r="C48" s="351"/>
      <c r="D48" s="141"/>
      <c r="E48" s="122"/>
      <c r="F48" s="122">
        <v>23.6</v>
      </c>
      <c r="G48" s="352"/>
    </row>
    <row r="49" spans="1:7" ht="28.5" customHeight="1">
      <c r="A49" s="350">
        <v>7</v>
      </c>
      <c r="B49" s="356" t="s">
        <v>207</v>
      </c>
      <c r="C49" s="351" t="s">
        <v>215</v>
      </c>
      <c r="D49" s="137"/>
      <c r="E49" s="114"/>
      <c r="F49" s="137" t="s">
        <v>216</v>
      </c>
      <c r="G49" s="352">
        <f>F51</f>
        <v>134.84</v>
      </c>
    </row>
    <row r="50" spans="1:7" ht="33" customHeight="1">
      <c r="A50" s="350"/>
      <c r="B50" s="356"/>
      <c r="C50" s="351"/>
      <c r="D50" s="128"/>
      <c r="E50" s="117"/>
      <c r="F50" s="121" t="s">
        <v>234</v>
      </c>
      <c r="G50" s="352"/>
    </row>
    <row r="51" spans="1:7" ht="28.5" customHeight="1">
      <c r="A51" s="350"/>
      <c r="B51" s="356"/>
      <c r="C51" s="351"/>
      <c r="D51" s="141"/>
      <c r="E51" s="122"/>
      <c r="F51" s="122">
        <v>134.84</v>
      </c>
      <c r="G51" s="352"/>
    </row>
    <row r="52" spans="1:7" ht="27" customHeight="1">
      <c r="A52" s="350">
        <v>8</v>
      </c>
      <c r="B52" s="354" t="s">
        <v>225</v>
      </c>
      <c r="C52" s="351" t="s">
        <v>215</v>
      </c>
      <c r="D52" s="137"/>
      <c r="E52" s="114"/>
      <c r="F52" s="127" t="s">
        <v>216</v>
      </c>
      <c r="G52" s="352">
        <f>F54</f>
        <v>15</v>
      </c>
    </row>
    <row r="53" spans="1:7" ht="28.5" customHeight="1">
      <c r="A53" s="350"/>
      <c r="B53" s="354"/>
      <c r="C53" s="351"/>
      <c r="D53" s="128"/>
      <c r="E53" s="117"/>
      <c r="F53" s="144" t="s">
        <v>235</v>
      </c>
      <c r="G53" s="352"/>
    </row>
    <row r="54" spans="1:7" ht="28.5" customHeight="1">
      <c r="A54" s="350"/>
      <c r="B54" s="354"/>
      <c r="C54" s="351"/>
      <c r="D54" s="141"/>
      <c r="E54" s="122"/>
      <c r="F54" s="145">
        <v>15</v>
      </c>
      <c r="G54" s="352"/>
    </row>
  </sheetData>
  <mergeCells count="68">
    <mergeCell ref="A52:A54"/>
    <mergeCell ref="B52:B54"/>
    <mergeCell ref="C52:C54"/>
    <mergeCell ref="G52:G54"/>
    <mergeCell ref="A46:A48"/>
    <mergeCell ref="B46:B48"/>
    <mergeCell ref="C46:C48"/>
    <mergeCell ref="G46:G48"/>
    <mergeCell ref="A49:A51"/>
    <mergeCell ref="B49:B51"/>
    <mergeCell ref="C49:C51"/>
    <mergeCell ref="G49:G51"/>
    <mergeCell ref="A40:A42"/>
    <mergeCell ref="B40:B42"/>
    <mergeCell ref="C40:C42"/>
    <mergeCell ref="G40:G42"/>
    <mergeCell ref="A43:A45"/>
    <mergeCell ref="B43:B45"/>
    <mergeCell ref="C43:C45"/>
    <mergeCell ref="G43:G45"/>
    <mergeCell ref="A34:A36"/>
    <mergeCell ref="B34:B36"/>
    <mergeCell ref="C34:C36"/>
    <mergeCell ref="G34:G36"/>
    <mergeCell ref="A37:A39"/>
    <mergeCell ref="B37:B39"/>
    <mergeCell ref="C37:C39"/>
    <mergeCell ref="G37:G39"/>
    <mergeCell ref="A29:G29"/>
    <mergeCell ref="A31:A33"/>
    <mergeCell ref="B31:B33"/>
    <mergeCell ref="C31:C33"/>
    <mergeCell ref="G31:G33"/>
    <mergeCell ref="A25:A27"/>
    <mergeCell ref="B25:B27"/>
    <mergeCell ref="C25:C27"/>
    <mergeCell ref="G25:G27"/>
    <mergeCell ref="A28:G28"/>
    <mergeCell ref="A19:A21"/>
    <mergeCell ref="B19:B21"/>
    <mergeCell ref="C19:C21"/>
    <mergeCell ref="G19:G21"/>
    <mergeCell ref="A22:A24"/>
    <mergeCell ref="B22:B24"/>
    <mergeCell ref="C22:C24"/>
    <mergeCell ref="G22:G24"/>
    <mergeCell ref="A13:A15"/>
    <mergeCell ref="B13:B15"/>
    <mergeCell ref="C13:C15"/>
    <mergeCell ref="G13:G15"/>
    <mergeCell ref="A16:A18"/>
    <mergeCell ref="B16:B18"/>
    <mergeCell ref="C16:C18"/>
    <mergeCell ref="G16:G18"/>
    <mergeCell ref="A7:A9"/>
    <mergeCell ref="B7:B9"/>
    <mergeCell ref="C7:C9"/>
    <mergeCell ref="G7:G9"/>
    <mergeCell ref="A10:A12"/>
    <mergeCell ref="B10:B12"/>
    <mergeCell ref="C10:C12"/>
    <mergeCell ref="G10:G12"/>
    <mergeCell ref="A1:G1"/>
    <mergeCell ref="A2:G2"/>
    <mergeCell ref="A4:A6"/>
    <mergeCell ref="B4:B6"/>
    <mergeCell ref="C4:C6"/>
    <mergeCell ref="G4:G6"/>
  </mergeCells>
  <pageMargins left="0.51180555555555596" right="0.51180555555555596" top="0.78749999999999998" bottom="0.78749999999999998" header="0.511811023622047" footer="0.511811023622047"/>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FD33"/>
  <sheetViews>
    <sheetView topLeftCell="A14" zoomScaleNormal="100" zoomScaleSheetLayoutView="100" workbookViewId="0">
      <selection activeCell="J18" sqref="J18"/>
    </sheetView>
  </sheetViews>
  <sheetFormatPr defaultColWidth="8.7109375" defaultRowHeight="15"/>
  <cols>
    <col min="1" max="1" width="58.140625" customWidth="1"/>
    <col min="2" max="2" width="12.42578125" customWidth="1"/>
    <col min="3" max="3" width="11.5703125" customWidth="1"/>
    <col min="4" max="4" width="11.140625" customWidth="1"/>
    <col min="5" max="5" width="14.5703125" customWidth="1"/>
    <col min="6" max="6" width="10.42578125" customWidth="1"/>
    <col min="7" max="7" width="14.28515625" customWidth="1"/>
    <col min="8" max="8" width="14.5703125" customWidth="1"/>
    <col min="10" max="10" width="14" customWidth="1"/>
    <col min="16384" max="16384" width="11.5703125" customWidth="1"/>
  </cols>
  <sheetData>
    <row r="1" spans="1:8 16384:16384" ht="15.75" customHeight="1">
      <c r="A1" s="357" t="s">
        <v>236</v>
      </c>
      <c r="B1" s="357"/>
      <c r="C1" s="357"/>
      <c r="D1" s="357"/>
      <c r="E1" s="357"/>
      <c r="F1" s="357"/>
      <c r="G1" s="357"/>
    </row>
    <row r="2" spans="1:8 16384:16384" ht="30">
      <c r="A2" s="146" t="s">
        <v>126</v>
      </c>
      <c r="B2" s="146" t="s">
        <v>237</v>
      </c>
      <c r="C2" s="146" t="s">
        <v>238</v>
      </c>
      <c r="D2" s="147" t="s">
        <v>187</v>
      </c>
      <c r="E2" s="147" t="s">
        <v>188</v>
      </c>
      <c r="F2" s="146" t="s">
        <v>189</v>
      </c>
      <c r="G2" s="147" t="s">
        <v>190</v>
      </c>
    </row>
    <row r="3" spans="1:8 16384:16384" ht="15" customHeight="1">
      <c r="A3" s="148" t="s">
        <v>239</v>
      </c>
      <c r="B3" s="230">
        <v>33</v>
      </c>
      <c r="C3" s="150" t="s">
        <v>240</v>
      </c>
      <c r="D3" s="151">
        <f>'pesquisa mat. e equipamentos'!E6</f>
        <v>13.46</v>
      </c>
      <c r="E3" s="152">
        <f>B3*D3</f>
        <v>444.18</v>
      </c>
      <c r="F3" s="149">
        <v>12</v>
      </c>
      <c r="G3" s="151">
        <f>E3/F3</f>
        <v>37.015000000000001</v>
      </c>
    </row>
    <row r="4" spans="1:8 16384:16384" ht="15" customHeight="1">
      <c r="A4" s="153" t="s">
        <v>241</v>
      </c>
      <c r="B4" s="231">
        <v>33</v>
      </c>
      <c r="C4" s="154" t="s">
        <v>240</v>
      </c>
      <c r="D4" s="155">
        <f>'pesquisa mat. e equipamentos'!E13</f>
        <v>7.6</v>
      </c>
      <c r="E4" s="156">
        <f>B4*D4</f>
        <v>250.79999999999998</v>
      </c>
      <c r="F4" s="157">
        <v>12</v>
      </c>
      <c r="G4" s="155">
        <f>E4/F4</f>
        <v>20.9</v>
      </c>
    </row>
    <row r="5" spans="1:8 16384:16384" ht="15" customHeight="1">
      <c r="A5" s="148" t="s">
        <v>242</v>
      </c>
      <c r="B5" s="230">
        <v>33</v>
      </c>
      <c r="C5" s="158" t="s">
        <v>240</v>
      </c>
      <c r="D5" s="151">
        <f>'pesquisa mat. e equipamentos'!E16</f>
        <v>12.1</v>
      </c>
      <c r="E5" s="152">
        <f>B5*D5</f>
        <v>399.3</v>
      </c>
      <c r="F5" s="149">
        <v>12</v>
      </c>
      <c r="G5" s="151">
        <f>E5/F5</f>
        <v>33.274999999999999</v>
      </c>
    </row>
    <row r="6" spans="1:8 16384:16384" ht="15" customHeight="1">
      <c r="A6" s="148" t="s">
        <v>243</v>
      </c>
      <c r="B6" s="230">
        <v>24</v>
      </c>
      <c r="C6" s="158" t="s">
        <v>240</v>
      </c>
      <c r="D6" s="151">
        <f>'pesquisa mat. e equipamentos'!E9</f>
        <v>24.316666666666666</v>
      </c>
      <c r="E6" s="152">
        <f>B6*D6</f>
        <v>583.6</v>
      </c>
      <c r="F6" s="149">
        <v>12</v>
      </c>
      <c r="G6" s="151">
        <f>E6/F6</f>
        <v>48.633333333333333</v>
      </c>
    </row>
    <row r="7" spans="1:8 16384:16384" ht="15" customHeight="1">
      <c r="A7" s="148"/>
      <c r="B7" s="230"/>
      <c r="C7" s="158"/>
      <c r="D7" s="152"/>
      <c r="E7" s="152"/>
      <c r="F7" s="149"/>
      <c r="G7" s="152"/>
    </row>
    <row r="8" spans="1:8 16384:16384" ht="15.75" customHeight="1">
      <c r="A8" s="359" t="s">
        <v>244</v>
      </c>
      <c r="B8" s="359"/>
      <c r="C8" s="359"/>
      <c r="D8" s="359"/>
      <c r="E8" s="359"/>
      <c r="F8" s="359"/>
      <c r="G8" s="159">
        <f>SUM(G3:G6)</f>
        <v>139.82333333333332</v>
      </c>
      <c r="H8" s="109"/>
    </row>
    <row r="9" spans="1:8 16384:16384">
      <c r="A9" s="360" t="s">
        <v>245</v>
      </c>
      <c r="B9" s="360"/>
      <c r="C9" s="360"/>
      <c r="D9" s="360"/>
      <c r="E9" s="360"/>
      <c r="F9" s="160">
        <v>33</v>
      </c>
      <c r="G9" s="159">
        <f>G8/F9</f>
        <v>4.237070707070707</v>
      </c>
    </row>
    <row r="10" spans="1:8 16384:16384">
      <c r="A10" s="227"/>
      <c r="B10" s="227"/>
      <c r="C10" s="227"/>
      <c r="D10" s="227"/>
      <c r="E10" s="227"/>
      <c r="F10" s="227"/>
      <c r="G10" s="228"/>
    </row>
    <row r="11" spans="1:8 16384:16384">
      <c r="A11" s="224"/>
      <c r="B11" s="224"/>
      <c r="C11" s="224"/>
      <c r="D11" s="225"/>
      <c r="E11" s="225"/>
      <c r="F11" s="226"/>
      <c r="G11" s="225"/>
      <c r="XFD11" s="124"/>
    </row>
    <row r="12" spans="1:8 16384:16384" ht="15.75" customHeight="1">
      <c r="A12" s="357" t="s">
        <v>293</v>
      </c>
      <c r="B12" s="357"/>
      <c r="C12" s="357"/>
      <c r="D12" s="357"/>
      <c r="E12" s="357"/>
      <c r="F12" s="357"/>
      <c r="G12" s="357"/>
    </row>
    <row r="13" spans="1:8 16384:16384" ht="30">
      <c r="A13" s="161" t="s">
        <v>246</v>
      </c>
      <c r="B13" s="146" t="s">
        <v>237</v>
      </c>
      <c r="C13" s="146" t="s">
        <v>238</v>
      </c>
      <c r="D13" s="162" t="s">
        <v>187</v>
      </c>
      <c r="E13" s="162" t="s">
        <v>188</v>
      </c>
      <c r="F13" s="146" t="s">
        <v>189</v>
      </c>
      <c r="G13" s="162" t="s">
        <v>190</v>
      </c>
    </row>
    <row r="14" spans="1:8 16384:16384">
      <c r="A14" s="153" t="s">
        <v>295</v>
      </c>
      <c r="B14" s="157">
        <v>16</v>
      </c>
      <c r="C14" s="163" t="s">
        <v>240</v>
      </c>
      <c r="D14" s="155">
        <f>'pesquisa mat. e equipamentos'!E19</f>
        <v>37.896666666666668</v>
      </c>
      <c r="E14" s="155">
        <f t="shared" ref="E14:E20" si="0">B14*D14</f>
        <v>606.34666666666669</v>
      </c>
      <c r="F14" s="157">
        <v>12</v>
      </c>
      <c r="G14" s="155">
        <f t="shared" ref="G14:G20" si="1">E14/F14</f>
        <v>50.528888888888893</v>
      </c>
    </row>
    <row r="15" spans="1:8 16384:16384" ht="76.5">
      <c r="A15" s="164" t="s">
        <v>296</v>
      </c>
      <c r="B15" s="165">
        <v>3</v>
      </c>
      <c r="C15" s="166" t="s">
        <v>240</v>
      </c>
      <c r="D15" s="167">
        <f>'pesquisa mat. e equipamentos'!E25</f>
        <v>57.97</v>
      </c>
      <c r="E15" s="167">
        <f t="shared" si="0"/>
        <v>173.91</v>
      </c>
      <c r="F15" s="165">
        <v>12</v>
      </c>
      <c r="G15" s="167">
        <f t="shared" si="1"/>
        <v>14.4925</v>
      </c>
    </row>
    <row r="16" spans="1:8 16384:16384" ht="51">
      <c r="A16" s="164" t="s">
        <v>301</v>
      </c>
      <c r="B16" s="165">
        <v>33</v>
      </c>
      <c r="C16" s="166" t="s">
        <v>240</v>
      </c>
      <c r="D16" s="167">
        <v>57.49</v>
      </c>
      <c r="E16" s="167">
        <f t="shared" si="0"/>
        <v>1897.17</v>
      </c>
      <c r="F16" s="165">
        <v>12</v>
      </c>
      <c r="G16" s="167">
        <f t="shared" si="1"/>
        <v>158.0975</v>
      </c>
    </row>
    <row r="17" spans="1:10" ht="51">
      <c r="A17" s="164" t="s">
        <v>297</v>
      </c>
      <c r="B17" s="165">
        <v>16</v>
      </c>
      <c r="C17" s="166" t="s">
        <v>240</v>
      </c>
      <c r="D17" s="167">
        <f>'pesquisa mat. e equipamentos'!E28</f>
        <v>1738.33</v>
      </c>
      <c r="E17" s="167">
        <f t="shared" si="0"/>
        <v>27813.279999999999</v>
      </c>
      <c r="F17" s="165">
        <v>12</v>
      </c>
      <c r="G17" s="167">
        <f t="shared" si="1"/>
        <v>2317.7733333333331</v>
      </c>
    </row>
    <row r="18" spans="1:10" ht="39">
      <c r="A18" s="229" t="s">
        <v>298</v>
      </c>
      <c r="B18" s="165">
        <v>2</v>
      </c>
      <c r="C18" s="165" t="s">
        <v>240</v>
      </c>
      <c r="D18" s="167">
        <f>'pesquisa mat. e equipamentos'!E31</f>
        <v>1639.3733333333332</v>
      </c>
      <c r="E18" s="167">
        <f t="shared" si="0"/>
        <v>3278.7466666666664</v>
      </c>
      <c r="F18" s="165">
        <v>12</v>
      </c>
      <c r="G18" s="167">
        <f t="shared" si="1"/>
        <v>273.22888888888889</v>
      </c>
    </row>
    <row r="19" spans="1:10" ht="64.5">
      <c r="A19" s="168" t="s">
        <v>299</v>
      </c>
      <c r="B19" s="165">
        <v>2</v>
      </c>
      <c r="C19" s="165" t="s">
        <v>240</v>
      </c>
      <c r="D19" s="167">
        <f>'pesquisa mat. e equipamentos'!E22</f>
        <v>634.15</v>
      </c>
      <c r="E19" s="167">
        <f t="shared" si="0"/>
        <v>1268.3</v>
      </c>
      <c r="F19" s="165">
        <v>12</v>
      </c>
      <c r="G19" s="167">
        <f t="shared" si="1"/>
        <v>105.69166666666666</v>
      </c>
    </row>
    <row r="20" spans="1:10" ht="26.25">
      <c r="A20" s="229" t="s">
        <v>300</v>
      </c>
      <c r="B20" s="165">
        <v>1</v>
      </c>
      <c r="C20" s="165" t="s">
        <v>240</v>
      </c>
      <c r="D20" s="167">
        <f>'pesquisa mat. e equipamentos'!E35</f>
        <v>2490.5</v>
      </c>
      <c r="E20" s="167">
        <f t="shared" si="0"/>
        <v>2490.5</v>
      </c>
      <c r="F20" s="165">
        <v>12</v>
      </c>
      <c r="G20" s="167">
        <f t="shared" si="1"/>
        <v>207.54166666666666</v>
      </c>
    </row>
    <row r="21" spans="1:10" ht="13.5" customHeight="1">
      <c r="A21" s="358" t="s">
        <v>250</v>
      </c>
      <c r="B21" s="358"/>
      <c r="C21" s="358"/>
      <c r="D21" s="358"/>
      <c r="E21" s="358"/>
      <c r="F21" s="358"/>
      <c r="G21" s="169">
        <f>SUM(G14:G20)</f>
        <v>3127.3544444444437</v>
      </c>
      <c r="H21" s="109"/>
      <c r="J21" s="109"/>
    </row>
    <row r="22" spans="1:10">
      <c r="A22" s="170"/>
      <c r="B22" s="170"/>
      <c r="C22" s="170"/>
      <c r="D22" s="171" t="s">
        <v>251</v>
      </c>
      <c r="E22" s="172"/>
      <c r="F22" s="160">
        <v>33</v>
      </c>
      <c r="G22" s="169">
        <f>G21/F22</f>
        <v>94.76831649831648</v>
      </c>
    </row>
    <row r="24" spans="1:10">
      <c r="H24" s="109"/>
    </row>
    <row r="25" spans="1:10">
      <c r="A25" s="357" t="s">
        <v>302</v>
      </c>
      <c r="B25" s="357"/>
      <c r="C25" s="357"/>
      <c r="D25" s="357"/>
      <c r="E25" s="357"/>
      <c r="F25" s="357"/>
      <c r="G25" s="357"/>
    </row>
    <row r="26" spans="1:10" ht="30">
      <c r="A26" s="161" t="s">
        <v>246</v>
      </c>
      <c r="B26" s="146" t="s">
        <v>237</v>
      </c>
      <c r="C26" s="146" t="s">
        <v>238</v>
      </c>
      <c r="D26" s="162" t="s">
        <v>187</v>
      </c>
      <c r="E26" s="162" t="s">
        <v>188</v>
      </c>
      <c r="F26" s="146" t="s">
        <v>189</v>
      </c>
      <c r="G26" s="162" t="s">
        <v>190</v>
      </c>
    </row>
    <row r="27" spans="1:10">
      <c r="A27" s="153" t="s">
        <v>304</v>
      </c>
      <c r="B27" s="157">
        <v>5</v>
      </c>
      <c r="C27" s="163" t="s">
        <v>240</v>
      </c>
      <c r="D27" s="155">
        <v>5090</v>
      </c>
      <c r="E27" s="155">
        <f>B27*D27</f>
        <v>25450</v>
      </c>
      <c r="F27" s="157">
        <v>120</v>
      </c>
      <c r="G27" s="155">
        <f>E27/F27</f>
        <v>212.08333333333334</v>
      </c>
    </row>
    <row r="28" spans="1:10" ht="38.25">
      <c r="A28" s="164" t="s">
        <v>305</v>
      </c>
      <c r="B28" s="165">
        <f>12*5</f>
        <v>60</v>
      </c>
      <c r="C28" s="166" t="s">
        <v>240</v>
      </c>
      <c r="D28" s="167">
        <v>12.93</v>
      </c>
      <c r="E28" s="167">
        <f>B28*D28</f>
        <v>775.8</v>
      </c>
      <c r="F28" s="165">
        <v>12</v>
      </c>
      <c r="G28" s="167">
        <f>E28/F28</f>
        <v>64.649999999999991</v>
      </c>
    </row>
    <row r="29" spans="1:10">
      <c r="A29" s="164" t="s">
        <v>306</v>
      </c>
      <c r="B29" s="165">
        <v>16</v>
      </c>
      <c r="C29" s="166" t="s">
        <v>240</v>
      </c>
      <c r="D29" s="167">
        <v>136.49</v>
      </c>
      <c r="E29" s="167">
        <f>B29*D29</f>
        <v>2183.84</v>
      </c>
      <c r="F29" s="165">
        <v>30</v>
      </c>
      <c r="G29" s="167">
        <f>E29/F29</f>
        <v>72.794666666666672</v>
      </c>
    </row>
    <row r="30" spans="1:10">
      <c r="A30" s="164" t="s">
        <v>307</v>
      </c>
      <c r="B30" s="165">
        <v>5</v>
      </c>
      <c r="C30" s="166" t="s">
        <v>240</v>
      </c>
      <c r="D30" s="167">
        <v>2050</v>
      </c>
      <c r="E30" s="167">
        <f>B30*D30</f>
        <v>10250</v>
      </c>
      <c r="F30" s="165">
        <v>60</v>
      </c>
      <c r="G30" s="167">
        <f>E30/F30</f>
        <v>170.83333333333334</v>
      </c>
    </row>
    <row r="31" spans="1:10">
      <c r="A31" s="164" t="s">
        <v>308</v>
      </c>
      <c r="B31" s="165">
        <v>16</v>
      </c>
      <c r="C31" s="166" t="s">
        <v>240</v>
      </c>
      <c r="D31" s="167">
        <v>233</v>
      </c>
      <c r="E31" s="167">
        <f>B31*D31</f>
        <v>3728</v>
      </c>
      <c r="F31" s="165">
        <v>12</v>
      </c>
      <c r="G31" s="167">
        <f>E31/F31</f>
        <v>310.66666666666669</v>
      </c>
    </row>
    <row r="32" spans="1:10">
      <c r="A32" s="358" t="s">
        <v>250</v>
      </c>
      <c r="B32" s="358"/>
      <c r="C32" s="358"/>
      <c r="D32" s="358"/>
      <c r="E32" s="358"/>
      <c r="F32" s="358"/>
      <c r="G32" s="169">
        <f>SUM(G27:G31)</f>
        <v>831.02800000000002</v>
      </c>
    </row>
    <row r="33" spans="1:7">
      <c r="A33" s="170"/>
      <c r="B33" s="170"/>
      <c r="C33" s="170"/>
      <c r="D33" s="171" t="s">
        <v>251</v>
      </c>
      <c r="E33" s="172"/>
      <c r="F33" s="160">
        <v>14</v>
      </c>
      <c r="G33" s="169">
        <f>G32/F33</f>
        <v>59.359142857142857</v>
      </c>
    </row>
  </sheetData>
  <mergeCells count="7">
    <mergeCell ref="A25:G25"/>
    <mergeCell ref="A32:F32"/>
    <mergeCell ref="A21:F21"/>
    <mergeCell ref="A1:G1"/>
    <mergeCell ref="A8:F8"/>
    <mergeCell ref="A9:E9"/>
    <mergeCell ref="A12:G12"/>
  </mergeCells>
  <pageMargins left="0.51180555555555596" right="0.51180555555555596" top="0.78749999999999998" bottom="0.78749999999999998" header="0.511811023622047" footer="0.511811023622047"/>
  <pageSetup paperSize="9" scale="6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64"/>
  <sheetViews>
    <sheetView view="pageBreakPreview" topLeftCell="A26" zoomScaleNormal="100" workbookViewId="0">
      <selection activeCell="F7" sqref="F7"/>
    </sheetView>
  </sheetViews>
  <sheetFormatPr defaultColWidth="8.7109375" defaultRowHeight="15"/>
  <cols>
    <col min="1" max="1" width="26.140625" customWidth="1"/>
    <col min="2" max="2" width="26.85546875" customWidth="1"/>
    <col min="3" max="3" width="26.28515625" customWidth="1"/>
    <col min="4" max="4" width="26" customWidth="1"/>
    <col min="5" max="6" width="26.42578125" customWidth="1"/>
    <col min="7" max="7" width="13.7109375" customWidth="1"/>
    <col min="16382" max="16384" width="11.5703125" customWidth="1"/>
  </cols>
  <sheetData>
    <row r="1" spans="1:6" ht="24" customHeight="1">
      <c r="A1" s="103"/>
      <c r="B1" s="173"/>
      <c r="C1" s="173"/>
      <c r="D1" s="173"/>
      <c r="E1" s="173"/>
      <c r="F1" s="173"/>
    </row>
    <row r="2" spans="1:6">
      <c r="A2" s="174"/>
      <c r="B2" s="175"/>
      <c r="C2" s="175"/>
      <c r="D2" s="175"/>
      <c r="E2" s="175"/>
      <c r="F2" s="175"/>
    </row>
    <row r="3" spans="1:6" ht="17.25" customHeight="1">
      <c r="A3" s="361" t="s">
        <v>252</v>
      </c>
      <c r="B3" s="361"/>
      <c r="C3" s="361"/>
      <c r="D3" s="361"/>
      <c r="E3" s="177"/>
      <c r="F3" s="178"/>
    </row>
    <row r="4" spans="1:6" ht="17.25" customHeight="1">
      <c r="A4" s="361" t="s">
        <v>253</v>
      </c>
      <c r="B4" s="361"/>
      <c r="C4" s="361"/>
      <c r="D4" s="361"/>
      <c r="E4" s="361"/>
      <c r="F4" s="178"/>
    </row>
    <row r="5" spans="1:6" ht="18.75">
      <c r="A5" s="176" t="s">
        <v>254</v>
      </c>
      <c r="B5" s="179" t="s">
        <v>213</v>
      </c>
      <c r="C5" s="179" t="s">
        <v>213</v>
      </c>
      <c r="D5" s="179" t="s">
        <v>213</v>
      </c>
      <c r="E5" s="179" t="s">
        <v>214</v>
      </c>
      <c r="F5" s="178"/>
    </row>
    <row r="6" spans="1:6" ht="24" customHeight="1">
      <c r="A6" s="362" t="s">
        <v>239</v>
      </c>
      <c r="B6" s="180"/>
      <c r="C6" s="181"/>
      <c r="D6" s="113" t="s">
        <v>216</v>
      </c>
      <c r="E6" s="363">
        <f>D8</f>
        <v>13.46</v>
      </c>
      <c r="F6" s="178"/>
    </row>
    <row r="7" spans="1:6" ht="37.5" customHeight="1">
      <c r="A7" s="362"/>
      <c r="B7" s="182"/>
      <c r="C7" s="182"/>
      <c r="D7" s="121" t="s">
        <v>255</v>
      </c>
      <c r="E7" s="363"/>
      <c r="F7" s="183"/>
    </row>
    <row r="8" spans="1:6">
      <c r="A8" s="362"/>
      <c r="B8" s="123"/>
      <c r="C8" s="123"/>
      <c r="D8" s="123">
        <v>13.46</v>
      </c>
      <c r="E8" s="363"/>
      <c r="F8" s="178"/>
    </row>
    <row r="9" spans="1:6" ht="15" customHeight="1">
      <c r="A9" s="362" t="s">
        <v>243</v>
      </c>
      <c r="B9" s="123" t="s">
        <v>256</v>
      </c>
      <c r="C9" s="123" t="s">
        <v>257</v>
      </c>
      <c r="D9" s="113" t="s">
        <v>216</v>
      </c>
      <c r="E9" s="363">
        <f>(B12+C12+D12)/3</f>
        <v>24.316666666666666</v>
      </c>
      <c r="F9" s="178"/>
    </row>
    <row r="10" spans="1:6" ht="41.85" customHeight="1">
      <c r="A10" s="362"/>
      <c r="B10" s="184" t="s">
        <v>258</v>
      </c>
      <c r="C10" s="185" t="s">
        <v>259</v>
      </c>
      <c r="D10" s="364" t="s">
        <v>260</v>
      </c>
      <c r="E10" s="363"/>
      <c r="F10" s="178"/>
    </row>
    <row r="11" spans="1:6" ht="33.75">
      <c r="A11" s="362"/>
      <c r="B11" s="185" t="s">
        <v>261</v>
      </c>
      <c r="C11" s="185" t="s">
        <v>262</v>
      </c>
      <c r="D11" s="364"/>
      <c r="E11" s="363"/>
      <c r="F11" s="178"/>
    </row>
    <row r="12" spans="1:6">
      <c r="A12" s="362"/>
      <c r="B12" s="186">
        <v>40.74</v>
      </c>
      <c r="C12" s="123">
        <v>11.7</v>
      </c>
      <c r="D12" s="123">
        <v>20.51</v>
      </c>
      <c r="E12" s="363"/>
      <c r="F12" s="178"/>
    </row>
    <row r="13" spans="1:6" ht="15" customHeight="1">
      <c r="A13" s="365" t="s">
        <v>241</v>
      </c>
      <c r="B13" s="187"/>
      <c r="C13" s="188"/>
      <c r="D13" s="188" t="s">
        <v>216</v>
      </c>
      <c r="E13" s="366">
        <f>D15</f>
        <v>7.6</v>
      </c>
      <c r="F13" s="178"/>
    </row>
    <row r="14" spans="1:6" ht="41.25" customHeight="1">
      <c r="A14" s="365"/>
      <c r="B14" s="190"/>
      <c r="C14" s="191"/>
      <c r="D14" s="192" t="s">
        <v>263</v>
      </c>
      <c r="E14" s="366"/>
      <c r="F14" s="183"/>
    </row>
    <row r="15" spans="1:6">
      <c r="A15" s="365"/>
      <c r="B15" s="188"/>
      <c r="C15" s="188"/>
      <c r="D15" s="189">
        <v>7.6</v>
      </c>
      <c r="E15" s="366"/>
      <c r="F15" s="178"/>
    </row>
    <row r="16" spans="1:6" ht="13.5" customHeight="1">
      <c r="A16" s="367" t="s">
        <v>242</v>
      </c>
      <c r="B16" s="193"/>
      <c r="C16" s="193"/>
      <c r="D16" s="194" t="s">
        <v>264</v>
      </c>
      <c r="E16" s="368">
        <f>D18</f>
        <v>12.1</v>
      </c>
      <c r="F16" s="178"/>
    </row>
    <row r="17" spans="1:6" ht="36.75" customHeight="1">
      <c r="A17" s="367"/>
      <c r="B17" s="196"/>
      <c r="C17" s="196"/>
      <c r="D17" s="197" t="s">
        <v>265</v>
      </c>
      <c r="E17" s="368"/>
      <c r="F17" s="183"/>
    </row>
    <row r="18" spans="1:6">
      <c r="A18" s="367"/>
      <c r="B18" s="198"/>
      <c r="C18" s="199"/>
      <c r="D18" s="195">
        <v>12.1</v>
      </c>
      <c r="E18" s="368"/>
      <c r="F18" s="178"/>
    </row>
    <row r="19" spans="1:6" ht="13.5" customHeight="1">
      <c r="A19" s="251" t="s">
        <v>247</v>
      </c>
      <c r="B19" s="200" t="s">
        <v>266</v>
      </c>
      <c r="C19" s="201" t="s">
        <v>267</v>
      </c>
      <c r="D19" s="34" t="s">
        <v>264</v>
      </c>
      <c r="E19" s="369">
        <f>(B21+C21+D21)/3</f>
        <v>37.896666666666668</v>
      </c>
      <c r="F19" s="178"/>
    </row>
    <row r="20" spans="1:6" ht="63" customHeight="1">
      <c r="A20" s="251"/>
      <c r="B20" s="202" t="s">
        <v>268</v>
      </c>
      <c r="C20" s="203" t="s">
        <v>269</v>
      </c>
      <c r="D20" s="204" t="s">
        <v>270</v>
      </c>
      <c r="E20" s="369"/>
      <c r="F20" s="178"/>
    </row>
    <row r="21" spans="1:6" ht="26.1" customHeight="1">
      <c r="A21" s="251"/>
      <c r="B21" s="84">
        <v>45</v>
      </c>
      <c r="C21" s="84">
        <v>39.69</v>
      </c>
      <c r="D21" s="84">
        <v>29</v>
      </c>
      <c r="E21" s="369"/>
      <c r="F21" s="178"/>
    </row>
    <row r="22" spans="1:6" ht="13.5" customHeight="1">
      <c r="A22" s="365" t="s">
        <v>271</v>
      </c>
      <c r="B22" s="188"/>
      <c r="C22" s="188"/>
      <c r="D22" s="188" t="s">
        <v>216</v>
      </c>
      <c r="E22" s="369">
        <f>D24</f>
        <v>634.15</v>
      </c>
      <c r="F22" s="178"/>
    </row>
    <row r="23" spans="1:6" ht="59.65" customHeight="1">
      <c r="A23" s="365"/>
      <c r="B23" s="205"/>
      <c r="C23" s="206"/>
      <c r="D23" s="207" t="s">
        <v>272</v>
      </c>
      <c r="E23" s="369"/>
      <c r="F23" s="178"/>
    </row>
    <row r="24" spans="1:6">
      <c r="A24" s="365"/>
      <c r="B24" s="208"/>
      <c r="C24" s="188"/>
      <c r="D24" s="189">
        <v>634.15</v>
      </c>
      <c r="E24" s="369"/>
      <c r="F24" s="178"/>
    </row>
    <row r="25" spans="1:6" ht="13.5" customHeight="1">
      <c r="A25" s="351" t="s">
        <v>248</v>
      </c>
      <c r="B25" s="137"/>
      <c r="C25" s="137"/>
      <c r="D25" s="113" t="s">
        <v>216</v>
      </c>
      <c r="E25" s="369">
        <f>D27</f>
        <v>57.97</v>
      </c>
      <c r="F25" s="178"/>
    </row>
    <row r="26" spans="1:6" ht="44.25" customHeight="1">
      <c r="A26" s="351"/>
      <c r="B26" s="209"/>
      <c r="C26" s="209"/>
      <c r="D26" s="121" t="s">
        <v>273</v>
      </c>
      <c r="E26" s="369"/>
      <c r="F26" s="178"/>
    </row>
    <row r="27" spans="1:6">
      <c r="A27" s="351"/>
      <c r="B27" s="209"/>
      <c r="C27" s="209"/>
      <c r="D27" s="210">
        <v>57.97</v>
      </c>
      <c r="E27" s="369"/>
      <c r="F27" s="178"/>
    </row>
    <row r="28" spans="1:6" ht="13.5" customHeight="1">
      <c r="A28" s="351" t="s">
        <v>249</v>
      </c>
      <c r="B28" s="114"/>
      <c r="C28" s="211"/>
      <c r="D28" s="113" t="s">
        <v>216</v>
      </c>
      <c r="E28" s="369">
        <f>D30</f>
        <v>1738.33</v>
      </c>
      <c r="F28" s="178"/>
    </row>
    <row r="29" spans="1:6" ht="66" customHeight="1">
      <c r="A29" s="351"/>
      <c r="B29" s="209"/>
      <c r="C29" s="209"/>
      <c r="D29" s="121" t="s">
        <v>274</v>
      </c>
      <c r="E29" s="369"/>
      <c r="F29" s="178"/>
    </row>
    <row r="30" spans="1:6">
      <c r="A30" s="351"/>
      <c r="B30" s="210"/>
      <c r="C30" s="137"/>
      <c r="D30" s="123">
        <v>1738.33</v>
      </c>
      <c r="E30" s="369"/>
      <c r="F30" s="178"/>
    </row>
    <row r="31" spans="1:6" ht="13.5" customHeight="1">
      <c r="A31" s="348" t="s">
        <v>275</v>
      </c>
      <c r="B31" s="212" t="s">
        <v>276</v>
      </c>
      <c r="C31" s="212" t="s">
        <v>277</v>
      </c>
      <c r="D31" s="213" t="s">
        <v>278</v>
      </c>
      <c r="E31" s="370">
        <f>(B34+C34+D34)/3</f>
        <v>1639.3733333333332</v>
      </c>
      <c r="F31" s="178"/>
    </row>
    <row r="32" spans="1:6" ht="84.4" customHeight="1">
      <c r="A32" s="348"/>
      <c r="B32" s="214" t="s">
        <v>279</v>
      </c>
      <c r="C32" s="215" t="s">
        <v>280</v>
      </c>
      <c r="D32" s="216" t="s">
        <v>281</v>
      </c>
      <c r="E32" s="370"/>
      <c r="F32" s="178"/>
    </row>
    <row r="33" spans="1:6" ht="42.6" customHeight="1">
      <c r="A33" s="348"/>
      <c r="B33" s="217" t="s">
        <v>282</v>
      </c>
      <c r="C33" s="217" t="s">
        <v>283</v>
      </c>
      <c r="D33" s="217" t="s">
        <v>284</v>
      </c>
      <c r="E33" s="370"/>
      <c r="F33" s="178"/>
    </row>
    <row r="34" spans="1:6" ht="23.1" customHeight="1">
      <c r="A34" s="348"/>
      <c r="B34" s="218">
        <v>1753.22</v>
      </c>
      <c r="C34" s="218">
        <v>1740.9</v>
      </c>
      <c r="D34" s="218">
        <v>1424</v>
      </c>
      <c r="E34" s="370"/>
      <c r="F34" s="178"/>
    </row>
    <row r="35" spans="1:6" ht="13.5" customHeight="1">
      <c r="A35" s="365" t="s">
        <v>285</v>
      </c>
      <c r="B35" s="188"/>
      <c r="C35" s="188"/>
      <c r="D35" s="188" t="s">
        <v>216</v>
      </c>
      <c r="E35" s="366">
        <f>D37</f>
        <v>2490.5</v>
      </c>
      <c r="F35" s="178"/>
    </row>
    <row r="36" spans="1:6" ht="79.5" customHeight="1">
      <c r="A36" s="365"/>
      <c r="B36" s="219"/>
      <c r="C36" s="220"/>
      <c r="D36" s="221" t="s">
        <v>286</v>
      </c>
      <c r="E36" s="366"/>
      <c r="F36" s="178"/>
    </row>
    <row r="37" spans="1:6" ht="21.75" customHeight="1">
      <c r="A37" s="365"/>
      <c r="B37" s="222"/>
      <c r="C37" s="222"/>
      <c r="D37" s="189">
        <v>2490.5</v>
      </c>
      <c r="E37" s="366"/>
      <c r="F37" s="178"/>
    </row>
    <row r="38" spans="1:6">
      <c r="A38" s="223"/>
      <c r="B38" s="223"/>
      <c r="C38" s="223"/>
      <c r="D38" s="223"/>
      <c r="E38" s="223"/>
    </row>
    <row r="39" spans="1:6">
      <c r="A39" s="223"/>
      <c r="B39" s="223"/>
      <c r="C39" s="223"/>
      <c r="D39" s="223"/>
      <c r="E39" s="223"/>
    </row>
    <row r="40" spans="1:6">
      <c r="A40" s="223"/>
      <c r="B40" s="223"/>
      <c r="C40" s="223"/>
      <c r="D40" s="223"/>
      <c r="E40" s="223"/>
    </row>
    <row r="41" spans="1:6">
      <c r="A41" s="223"/>
      <c r="B41" s="223"/>
      <c r="C41" s="223"/>
      <c r="D41" s="223"/>
      <c r="E41" s="223"/>
    </row>
    <row r="42" spans="1:6">
      <c r="A42" s="223"/>
      <c r="B42" s="223"/>
      <c r="C42" s="223"/>
      <c r="D42" s="223"/>
      <c r="E42" s="223"/>
    </row>
    <row r="43" spans="1:6">
      <c r="A43" s="223"/>
      <c r="B43" s="223"/>
      <c r="C43" s="223"/>
      <c r="D43" s="223"/>
      <c r="E43" s="223"/>
    </row>
    <row r="44" spans="1:6">
      <c r="A44" s="223"/>
      <c r="B44" s="223"/>
      <c r="C44" s="223"/>
      <c r="D44" s="223"/>
      <c r="E44" s="223"/>
    </row>
    <row r="45" spans="1:6">
      <c r="A45" s="223"/>
      <c r="B45" s="223"/>
      <c r="C45" s="223"/>
      <c r="D45" s="223"/>
      <c r="E45" s="223"/>
    </row>
    <row r="46" spans="1:6">
      <c r="A46" s="223"/>
      <c r="B46" s="223"/>
      <c r="C46" s="223"/>
      <c r="D46" s="223"/>
      <c r="E46" s="223"/>
    </row>
    <row r="47" spans="1:6">
      <c r="A47" s="223"/>
      <c r="B47" s="223"/>
      <c r="C47" s="223"/>
      <c r="D47" s="223"/>
      <c r="E47" s="223"/>
    </row>
    <row r="48" spans="1:6">
      <c r="A48" s="223"/>
      <c r="B48" s="223"/>
      <c r="C48" s="223"/>
      <c r="D48" s="223"/>
      <c r="E48" s="223"/>
    </row>
    <row r="49" spans="1:5">
      <c r="A49" s="223"/>
      <c r="B49" s="223"/>
      <c r="C49" s="223"/>
      <c r="D49" s="223"/>
      <c r="E49" s="223"/>
    </row>
    <row r="50" spans="1:5">
      <c r="A50" s="223"/>
      <c r="B50" s="223"/>
      <c r="C50" s="223"/>
      <c r="D50" s="223"/>
      <c r="E50" s="223"/>
    </row>
    <row r="51" spans="1:5">
      <c r="A51" s="223"/>
      <c r="B51" s="223"/>
      <c r="C51" s="223"/>
      <c r="D51" s="223"/>
      <c r="E51" s="223"/>
    </row>
    <row r="52" spans="1:5">
      <c r="A52" s="223"/>
      <c r="B52" s="223"/>
      <c r="C52" s="223"/>
      <c r="D52" s="223"/>
      <c r="E52" s="223"/>
    </row>
    <row r="53" spans="1:5">
      <c r="A53" s="223"/>
      <c r="B53" s="223"/>
      <c r="C53" s="223"/>
      <c r="D53" s="223"/>
      <c r="E53" s="223"/>
    </row>
    <row r="54" spans="1:5">
      <c r="A54" s="223"/>
      <c r="B54" s="223"/>
      <c r="C54" s="223"/>
      <c r="D54" s="223"/>
      <c r="E54" s="223"/>
    </row>
    <row r="55" spans="1:5">
      <c r="A55" s="223"/>
      <c r="B55" s="223"/>
      <c r="C55" s="223"/>
      <c r="D55" s="223"/>
      <c r="E55" s="223"/>
    </row>
    <row r="56" spans="1:5">
      <c r="A56" s="223"/>
      <c r="B56" s="223"/>
      <c r="C56" s="223"/>
      <c r="D56" s="223"/>
      <c r="E56" s="223"/>
    </row>
    <row r="57" spans="1:5">
      <c r="A57" s="223"/>
      <c r="B57" s="223"/>
      <c r="C57" s="223"/>
      <c r="D57" s="223"/>
      <c r="E57" s="223"/>
    </row>
    <row r="58" spans="1:5">
      <c r="A58" s="223"/>
      <c r="B58" s="223"/>
      <c r="C58" s="223"/>
      <c r="D58" s="223"/>
      <c r="E58" s="223"/>
    </row>
    <row r="59" spans="1:5">
      <c r="A59" s="223"/>
      <c r="B59" s="223"/>
      <c r="C59" s="223"/>
      <c r="D59" s="223"/>
      <c r="E59" s="223"/>
    </row>
    <row r="60" spans="1:5">
      <c r="A60" s="223"/>
      <c r="B60" s="223"/>
      <c r="C60" s="223"/>
      <c r="D60" s="223"/>
      <c r="E60" s="223"/>
    </row>
    <row r="61" spans="1:5">
      <c r="A61" s="223"/>
      <c r="B61" s="223"/>
      <c r="C61" s="223"/>
      <c r="D61" s="223"/>
      <c r="E61" s="223"/>
    </row>
    <row r="62" spans="1:5">
      <c r="A62" s="223"/>
      <c r="B62" s="223"/>
      <c r="C62" s="223"/>
      <c r="D62" s="223"/>
      <c r="E62" s="223"/>
    </row>
    <row r="63" spans="1:5">
      <c r="A63" s="223"/>
      <c r="B63" s="223"/>
      <c r="C63" s="223"/>
      <c r="D63" s="223"/>
      <c r="E63" s="223"/>
    </row>
    <row r="64" spans="1:5">
      <c r="A64" s="223"/>
      <c r="B64" s="223"/>
      <c r="C64" s="223"/>
      <c r="D64" s="223"/>
      <c r="E64" s="223"/>
    </row>
  </sheetData>
  <mergeCells count="23">
    <mergeCell ref="A31:A34"/>
    <mergeCell ref="E31:E34"/>
    <mergeCell ref="A35:A37"/>
    <mergeCell ref="E35:E37"/>
    <mergeCell ref="A22:A24"/>
    <mergeCell ref="E22:E24"/>
    <mergeCell ref="A25:A27"/>
    <mergeCell ref="E25:E27"/>
    <mergeCell ref="A28:A30"/>
    <mergeCell ref="E28:E30"/>
    <mergeCell ref="A13:A15"/>
    <mergeCell ref="E13:E15"/>
    <mergeCell ref="A16:A18"/>
    <mergeCell ref="E16:E18"/>
    <mergeCell ref="A19:A21"/>
    <mergeCell ref="E19:E21"/>
    <mergeCell ref="A3:D3"/>
    <mergeCell ref="A4:E4"/>
    <mergeCell ref="A6:A8"/>
    <mergeCell ref="E6:E8"/>
    <mergeCell ref="A9:A12"/>
    <mergeCell ref="E9:E12"/>
    <mergeCell ref="D10:D11"/>
  </mergeCells>
  <pageMargins left="0.51180555555555596" right="0.51180555555555596" top="0.78749999999999998" bottom="0.78749999999999998" header="0.511811023622047" footer="0.511811023622047"/>
  <pageSetup paperSize="9" orientation="portrait" horizontalDpi="300" verticalDpi="300" r:id="rId1"/>
  <rowBreaks count="1" manualBreakCount="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54"/>
  <sheetViews>
    <sheetView view="pageBreakPreview" topLeftCell="A134" zoomScale="110" zoomScaleNormal="100" zoomScaleSheetLayoutView="110" workbookViewId="0">
      <selection activeCell="D143" sqref="D143"/>
    </sheetView>
  </sheetViews>
  <sheetFormatPr defaultColWidth="8.7109375" defaultRowHeight="15"/>
  <cols>
    <col min="3" max="3" width="18.140625" customWidth="1"/>
    <col min="6" max="6" width="5" customWidth="1"/>
    <col min="7" max="7" width="13.28515625" customWidth="1"/>
    <col min="9" max="9" width="12.140625" customWidth="1"/>
    <col min="12" max="12" width="10.28515625" customWidth="1"/>
    <col min="14" max="14" width="12.140625" customWidth="1"/>
  </cols>
  <sheetData>
    <row r="1" spans="1:9">
      <c r="A1" s="15"/>
      <c r="B1" s="16" t="s">
        <v>168</v>
      </c>
      <c r="C1" s="17"/>
      <c r="D1" s="18"/>
      <c r="E1" s="236"/>
      <c r="F1" s="236"/>
      <c r="G1" s="236"/>
      <c r="H1" s="236"/>
      <c r="I1" s="20"/>
    </row>
    <row r="2" spans="1:9">
      <c r="A2" s="15"/>
      <c r="B2" s="18" t="s">
        <v>310</v>
      </c>
      <c r="C2" s="18"/>
      <c r="D2" s="21" t="s">
        <v>311</v>
      </c>
      <c r="E2" s="22"/>
      <c r="F2" s="22"/>
      <c r="G2" s="18"/>
      <c r="H2" s="18"/>
      <c r="I2" s="20"/>
    </row>
    <row r="3" spans="1:9">
      <c r="A3" s="23"/>
      <c r="B3" s="24" t="s">
        <v>312</v>
      </c>
      <c r="C3" s="25"/>
      <c r="D3" s="26" t="s">
        <v>313</v>
      </c>
      <c r="E3" s="27"/>
      <c r="F3" s="28"/>
      <c r="G3" s="28"/>
      <c r="H3" s="28"/>
      <c r="I3" s="29"/>
    </row>
    <row r="4" spans="1:9">
      <c r="A4" s="237"/>
      <c r="B4" s="237"/>
      <c r="C4" s="237"/>
      <c r="D4" s="237"/>
      <c r="E4" s="237"/>
      <c r="F4" s="237"/>
      <c r="G4" s="237"/>
      <c r="H4" s="237"/>
      <c r="I4" s="237"/>
    </row>
    <row r="5" spans="1:9">
      <c r="A5" s="238" t="s">
        <v>15</v>
      </c>
      <c r="B5" s="238"/>
      <c r="C5" s="238"/>
      <c r="D5" s="238"/>
      <c r="E5" s="238"/>
      <c r="F5" s="238"/>
      <c r="G5" s="238"/>
      <c r="H5" s="238"/>
      <c r="I5" s="238"/>
    </row>
    <row r="6" spans="1:9">
      <c r="A6" s="239"/>
      <c r="B6" s="239"/>
      <c r="C6" s="239"/>
      <c r="D6" s="239"/>
      <c r="E6" s="239"/>
      <c r="F6" s="239"/>
      <c r="G6" s="239"/>
      <c r="H6" s="239"/>
      <c r="I6" s="239"/>
    </row>
    <row r="7" spans="1:9">
      <c r="A7" s="30" t="s">
        <v>16</v>
      </c>
      <c r="B7" s="240" t="s">
        <v>17</v>
      </c>
      <c r="C7" s="240"/>
      <c r="D7" s="240"/>
      <c r="E7" s="240"/>
      <c r="F7" s="240"/>
      <c r="G7" s="241"/>
      <c r="H7" s="241"/>
      <c r="I7" s="241"/>
    </row>
    <row r="8" spans="1:9">
      <c r="A8" s="30" t="s">
        <v>18</v>
      </c>
      <c r="B8" s="240" t="s">
        <v>19</v>
      </c>
      <c r="C8" s="240"/>
      <c r="D8" s="240"/>
      <c r="E8" s="240"/>
      <c r="F8" s="240"/>
      <c r="G8" s="242" t="s">
        <v>20</v>
      </c>
      <c r="H8" s="242"/>
      <c r="I8" s="242"/>
    </row>
    <row r="9" spans="1:9">
      <c r="A9" s="31" t="s">
        <v>21</v>
      </c>
      <c r="B9" s="243" t="s">
        <v>22</v>
      </c>
      <c r="C9" s="243"/>
      <c r="D9" s="243"/>
      <c r="E9" s="243"/>
      <c r="F9" s="243"/>
      <c r="G9" s="241"/>
      <c r="H9" s="241"/>
      <c r="I9" s="241"/>
    </row>
    <row r="10" spans="1:9">
      <c r="A10" s="30" t="s">
        <v>23</v>
      </c>
      <c r="B10" s="32" t="s">
        <v>24</v>
      </c>
      <c r="C10" s="33"/>
      <c r="D10" s="33"/>
      <c r="E10" s="33"/>
      <c r="F10" s="33"/>
      <c r="G10" s="244"/>
      <c r="H10" s="244"/>
      <c r="I10" s="244"/>
    </row>
    <row r="11" spans="1:9">
      <c r="A11" s="245"/>
      <c r="B11" s="245"/>
      <c r="C11" s="245"/>
      <c r="D11" s="245"/>
      <c r="E11" s="245"/>
      <c r="F11" s="245"/>
      <c r="G11" s="245"/>
      <c r="H11" s="245"/>
      <c r="I11" s="245"/>
    </row>
    <row r="12" spans="1:9">
      <c r="A12" s="246" t="s">
        <v>25</v>
      </c>
      <c r="B12" s="246"/>
      <c r="C12" s="246"/>
      <c r="D12" s="246"/>
      <c r="E12" s="246"/>
      <c r="F12" s="246"/>
      <c r="G12" s="246"/>
      <c r="H12" s="246"/>
      <c r="I12" s="246"/>
    </row>
    <row r="13" spans="1:9">
      <c r="A13" s="30">
        <v>1</v>
      </c>
      <c r="B13" s="240" t="s">
        <v>26</v>
      </c>
      <c r="C13" s="240"/>
      <c r="D13" s="240"/>
      <c r="E13" s="240"/>
      <c r="F13" s="240"/>
      <c r="G13" s="240"/>
      <c r="H13" s="244" t="s">
        <v>27</v>
      </c>
      <c r="I13" s="244"/>
    </row>
    <row r="14" spans="1:9">
      <c r="A14" s="30">
        <v>2</v>
      </c>
      <c r="B14" s="240" t="s">
        <v>28</v>
      </c>
      <c r="C14" s="240"/>
      <c r="D14" s="240"/>
      <c r="E14" s="240"/>
      <c r="F14" s="240"/>
      <c r="G14" s="240"/>
      <c r="H14" s="244">
        <v>1</v>
      </c>
      <c r="I14" s="244"/>
    </row>
    <row r="15" spans="1:9">
      <c r="A15" s="30">
        <v>3</v>
      </c>
      <c r="B15" s="32" t="s">
        <v>29</v>
      </c>
      <c r="C15" s="247"/>
      <c r="D15" s="247"/>
      <c r="E15" s="247"/>
      <c r="F15" s="247"/>
      <c r="G15" s="247"/>
      <c r="H15" s="247"/>
      <c r="I15" s="247"/>
    </row>
    <row r="16" spans="1:9">
      <c r="A16" s="245"/>
      <c r="B16" s="245"/>
      <c r="C16" s="245"/>
      <c r="D16" s="245"/>
      <c r="E16" s="245"/>
      <c r="F16" s="245"/>
      <c r="G16" s="245"/>
      <c r="H16" s="245"/>
      <c r="I16" s="245"/>
    </row>
    <row r="17" spans="1:10">
      <c r="A17" s="246" t="s">
        <v>30</v>
      </c>
      <c r="B17" s="246"/>
      <c r="C17" s="246"/>
      <c r="D17" s="246"/>
      <c r="E17" s="246"/>
      <c r="F17" s="246"/>
      <c r="G17" s="246"/>
      <c r="H17" s="246"/>
      <c r="I17" s="246"/>
    </row>
    <row r="18" spans="1:10">
      <c r="A18" s="245"/>
      <c r="B18" s="245"/>
      <c r="C18" s="245"/>
      <c r="D18" s="245"/>
      <c r="E18" s="245"/>
      <c r="F18" s="245"/>
      <c r="G18" s="245"/>
      <c r="H18" s="245"/>
      <c r="I18" s="245"/>
    </row>
    <row r="19" spans="1:10">
      <c r="A19" s="248" t="s">
        <v>31</v>
      </c>
      <c r="B19" s="248"/>
      <c r="C19" s="248"/>
      <c r="D19" s="248"/>
      <c r="E19" s="248"/>
      <c r="F19" s="248"/>
      <c r="G19" s="248"/>
      <c r="H19" s="248"/>
      <c r="I19" s="248"/>
    </row>
    <row r="20" spans="1:10">
      <c r="A20" s="249" t="s">
        <v>32</v>
      </c>
      <c r="B20" s="249"/>
      <c r="C20" s="249"/>
      <c r="D20" s="249"/>
      <c r="E20" s="249"/>
      <c r="F20" s="249"/>
      <c r="G20" s="249"/>
      <c r="H20" s="249"/>
      <c r="I20" s="249"/>
    </row>
    <row r="21" spans="1:10" ht="38.25" customHeight="1">
      <c r="A21" s="34">
        <v>1</v>
      </c>
      <c r="B21" s="250" t="s">
        <v>33</v>
      </c>
      <c r="C21" s="250"/>
      <c r="D21" s="250"/>
      <c r="E21" s="250"/>
      <c r="F21" s="250"/>
      <c r="G21" s="250"/>
      <c r="H21" s="251" t="s">
        <v>34</v>
      </c>
      <c r="I21" s="251"/>
    </row>
    <row r="22" spans="1:10">
      <c r="A22" s="35">
        <v>2</v>
      </c>
      <c r="B22" s="240" t="s">
        <v>35</v>
      </c>
      <c r="C22" s="240"/>
      <c r="D22" s="240"/>
      <c r="E22" s="240"/>
      <c r="F22" s="240"/>
      <c r="G22" s="240"/>
      <c r="H22" s="244" t="s">
        <v>36</v>
      </c>
      <c r="I22" s="244"/>
    </row>
    <row r="23" spans="1:10">
      <c r="A23" s="35">
        <v>3</v>
      </c>
      <c r="B23" s="240" t="s">
        <v>37</v>
      </c>
      <c r="C23" s="240"/>
      <c r="D23" s="240"/>
      <c r="E23" s="240"/>
      <c r="F23" s="240"/>
      <c r="G23" s="240"/>
      <c r="H23" s="252">
        <v>0</v>
      </c>
      <c r="I23" s="252"/>
    </row>
    <row r="24" spans="1:10">
      <c r="A24" s="35">
        <v>4</v>
      </c>
      <c r="B24" s="253" t="s">
        <v>38</v>
      </c>
      <c r="C24" s="253"/>
      <c r="D24" s="253"/>
      <c r="E24" s="253"/>
      <c r="F24" s="253"/>
      <c r="G24" s="253"/>
      <c r="H24" s="254" t="s">
        <v>39</v>
      </c>
      <c r="I24" s="254"/>
    </row>
    <row r="25" spans="1:10">
      <c r="A25" s="35">
        <v>5</v>
      </c>
      <c r="B25" s="253" t="s">
        <v>40</v>
      </c>
      <c r="C25" s="253"/>
      <c r="D25" s="253"/>
      <c r="E25" s="253"/>
      <c r="F25" s="253"/>
      <c r="G25" s="253"/>
      <c r="H25" s="255">
        <v>45292</v>
      </c>
      <c r="I25" s="255"/>
    </row>
    <row r="26" spans="1:10">
      <c r="A26" s="256"/>
      <c r="B26" s="256"/>
      <c r="C26" s="256"/>
      <c r="D26" s="256"/>
      <c r="E26" s="256"/>
      <c r="F26" s="256"/>
      <c r="G26" s="256"/>
      <c r="H26" s="256"/>
      <c r="I26" s="256"/>
    </row>
    <row r="27" spans="1:10">
      <c r="A27" s="257" t="s">
        <v>41</v>
      </c>
      <c r="B27" s="257"/>
      <c r="C27" s="257"/>
      <c r="D27" s="257"/>
      <c r="E27" s="257"/>
      <c r="F27" s="257"/>
      <c r="G27" s="257"/>
      <c r="H27" s="257"/>
      <c r="I27" s="257"/>
    </row>
    <row r="28" spans="1:10">
      <c r="A28" s="36">
        <v>1</v>
      </c>
      <c r="B28" s="258" t="s">
        <v>42</v>
      </c>
      <c r="C28" s="258"/>
      <c r="D28" s="258"/>
      <c r="E28" s="258"/>
      <c r="F28" s="258"/>
      <c r="G28" s="258"/>
      <c r="H28" s="259" t="s">
        <v>43</v>
      </c>
      <c r="I28" s="259"/>
    </row>
    <row r="29" spans="1:10">
      <c r="A29" s="35" t="s">
        <v>16</v>
      </c>
      <c r="B29" s="240" t="s">
        <v>44</v>
      </c>
      <c r="C29" s="240"/>
      <c r="D29" s="240"/>
      <c r="E29" s="240"/>
      <c r="F29" s="240"/>
      <c r="G29" s="240"/>
      <c r="H29" s="260">
        <v>1919.07</v>
      </c>
      <c r="I29" s="260"/>
      <c r="J29" t="s">
        <v>45</v>
      </c>
    </row>
    <row r="30" spans="1:10">
      <c r="A30" s="37" t="s">
        <v>18</v>
      </c>
      <c r="B30" s="38" t="s">
        <v>46</v>
      </c>
      <c r="C30" s="39"/>
      <c r="D30" s="39"/>
      <c r="E30" s="39"/>
      <c r="F30" s="39"/>
      <c r="G30" s="40"/>
      <c r="H30" s="261">
        <f>H29*0.3</f>
        <v>575.721</v>
      </c>
      <c r="I30" s="261"/>
    </row>
    <row r="31" spans="1:10">
      <c r="A31" s="37" t="s">
        <v>21</v>
      </c>
      <c r="B31" s="38" t="s">
        <v>47</v>
      </c>
      <c r="C31" s="39"/>
      <c r="D31" s="39"/>
      <c r="E31" s="39"/>
      <c r="F31" s="39"/>
      <c r="G31" s="40"/>
      <c r="H31" s="262">
        <f>H29*20%</f>
        <v>383.81400000000002</v>
      </c>
      <c r="I31" s="262"/>
    </row>
    <row r="32" spans="1:10">
      <c r="A32" s="35" t="s">
        <v>23</v>
      </c>
      <c r="B32" s="263" t="s">
        <v>48</v>
      </c>
      <c r="C32" s="263"/>
      <c r="D32" s="263"/>
      <c r="E32" s="263"/>
      <c r="F32" s="263"/>
      <c r="G32" s="263"/>
      <c r="H32" s="261">
        <v>0</v>
      </c>
      <c r="I32" s="261"/>
    </row>
    <row r="33" spans="1:9">
      <c r="A33" s="35" t="s">
        <v>49</v>
      </c>
      <c r="B33" s="263" t="s">
        <v>50</v>
      </c>
      <c r="C33" s="263"/>
      <c r="D33" s="263"/>
      <c r="E33" s="263"/>
      <c r="F33" s="263"/>
      <c r="G33" s="263"/>
      <c r="H33" s="261">
        <v>0</v>
      </c>
      <c r="I33" s="261"/>
    </row>
    <row r="34" spans="1:9">
      <c r="A34" s="30" t="s">
        <v>51</v>
      </c>
      <c r="B34" s="263" t="s">
        <v>52</v>
      </c>
      <c r="C34" s="263"/>
      <c r="D34" s="263"/>
      <c r="E34" s="263"/>
      <c r="F34" s="263"/>
      <c r="G34" s="263"/>
      <c r="H34" s="261">
        <v>0</v>
      </c>
      <c r="I34" s="261"/>
    </row>
    <row r="35" spans="1:9">
      <c r="A35" s="35" t="s">
        <v>53</v>
      </c>
      <c r="B35" s="253" t="s">
        <v>54</v>
      </c>
      <c r="C35" s="253"/>
      <c r="D35" s="253"/>
      <c r="E35" s="253"/>
      <c r="F35" s="253"/>
      <c r="G35" s="253"/>
      <c r="H35" s="264">
        <v>0</v>
      </c>
      <c r="I35" s="264"/>
    </row>
    <row r="36" spans="1:9">
      <c r="A36" s="265" t="s">
        <v>55</v>
      </c>
      <c r="B36" s="265"/>
      <c r="C36" s="265"/>
      <c r="D36" s="265"/>
      <c r="E36" s="265"/>
      <c r="F36" s="265"/>
      <c r="G36" s="265"/>
      <c r="H36" s="266">
        <f>SUM(H29:I35)</f>
        <v>2878.605</v>
      </c>
      <c r="I36" s="266"/>
    </row>
    <row r="37" spans="1:9">
      <c r="A37" s="256"/>
      <c r="B37" s="256"/>
      <c r="C37" s="256"/>
      <c r="D37" s="256"/>
      <c r="E37" s="256"/>
      <c r="F37" s="256"/>
      <c r="G37" s="256"/>
      <c r="H37" s="256"/>
      <c r="I37" s="256"/>
    </row>
    <row r="38" spans="1:9">
      <c r="A38" s="257" t="s">
        <v>56</v>
      </c>
      <c r="B38" s="257"/>
      <c r="C38" s="257"/>
      <c r="D38" s="257"/>
      <c r="E38" s="257"/>
      <c r="F38" s="257"/>
      <c r="G38" s="257"/>
      <c r="H38" s="257"/>
      <c r="I38" s="257"/>
    </row>
    <row r="39" spans="1:9">
      <c r="A39" s="258" t="s">
        <v>57</v>
      </c>
      <c r="B39" s="258"/>
      <c r="C39" s="258"/>
      <c r="D39" s="258"/>
      <c r="E39" s="258"/>
      <c r="F39" s="258"/>
      <c r="G39" s="258"/>
      <c r="H39" s="258"/>
      <c r="I39" s="258"/>
    </row>
    <row r="40" spans="1:9">
      <c r="A40" s="36" t="s">
        <v>58</v>
      </c>
      <c r="B40" s="258" t="s">
        <v>59</v>
      </c>
      <c r="C40" s="258"/>
      <c r="D40" s="258"/>
      <c r="E40" s="258"/>
      <c r="F40" s="258"/>
      <c r="G40" s="258"/>
      <c r="H40" s="36" t="s">
        <v>60</v>
      </c>
      <c r="I40" s="41" t="s">
        <v>43</v>
      </c>
    </row>
    <row r="41" spans="1:9">
      <c r="A41" s="35" t="s">
        <v>16</v>
      </c>
      <c r="B41" s="253" t="s">
        <v>61</v>
      </c>
      <c r="C41" s="253"/>
      <c r="D41" s="253"/>
      <c r="E41" s="253"/>
      <c r="F41" s="253"/>
      <c r="G41" s="253"/>
      <c r="H41" s="42">
        <f>1/12</f>
        <v>8.3333333333333329E-2</v>
      </c>
      <c r="I41" s="43">
        <f>H41*H36</f>
        <v>239.88374999999999</v>
      </c>
    </row>
    <row r="42" spans="1:9">
      <c r="A42" s="35" t="s">
        <v>18</v>
      </c>
      <c r="B42" s="253" t="s">
        <v>62</v>
      </c>
      <c r="C42" s="253"/>
      <c r="D42" s="253"/>
      <c r="E42" s="253"/>
      <c r="F42" s="253"/>
      <c r="G42" s="253"/>
      <c r="H42" s="44">
        <v>0.121</v>
      </c>
      <c r="I42" s="43">
        <f>H42*H36</f>
        <v>348.31120499999997</v>
      </c>
    </row>
    <row r="43" spans="1:9">
      <c r="A43" s="265" t="s">
        <v>63</v>
      </c>
      <c r="B43" s="265"/>
      <c r="C43" s="265"/>
      <c r="D43" s="265"/>
      <c r="E43" s="265"/>
      <c r="F43" s="265"/>
      <c r="G43" s="265"/>
      <c r="H43" s="266">
        <f>SUM(I41:I42)</f>
        <v>588.19495499999994</v>
      </c>
      <c r="I43" s="266"/>
    </row>
    <row r="44" spans="1:9">
      <c r="A44" s="267"/>
      <c r="B44" s="267"/>
      <c r="C44" s="267"/>
      <c r="D44" s="267"/>
      <c r="E44" s="267"/>
      <c r="F44" s="267"/>
      <c r="G44" s="267"/>
      <c r="H44" s="267"/>
      <c r="I44" s="267"/>
    </row>
    <row r="45" spans="1:9">
      <c r="A45" s="258" t="s">
        <v>64</v>
      </c>
      <c r="B45" s="258"/>
      <c r="C45" s="258"/>
      <c r="D45" s="258"/>
      <c r="E45" s="258"/>
      <c r="F45" s="258"/>
      <c r="G45" s="258"/>
      <c r="H45" s="258"/>
      <c r="I45" s="258"/>
    </row>
    <row r="46" spans="1:9">
      <c r="A46" s="36" t="s">
        <v>65</v>
      </c>
      <c r="B46" s="258" t="s">
        <v>66</v>
      </c>
      <c r="C46" s="258"/>
      <c r="D46" s="258"/>
      <c r="E46" s="258"/>
      <c r="F46" s="258"/>
      <c r="G46" s="258"/>
      <c r="H46" s="36" t="s">
        <v>60</v>
      </c>
      <c r="I46" s="41" t="s">
        <v>43</v>
      </c>
    </row>
    <row r="47" spans="1:9">
      <c r="A47" s="35" t="s">
        <v>16</v>
      </c>
      <c r="B47" s="253" t="s">
        <v>67</v>
      </c>
      <c r="C47" s="253"/>
      <c r="D47" s="253"/>
      <c r="E47" s="253"/>
      <c r="F47" s="253"/>
      <c r="G47" s="253"/>
      <c r="H47" s="45">
        <v>0.2</v>
      </c>
      <c r="I47" s="46">
        <f>H47*($H$36+H43)</f>
        <v>693.35999100000004</v>
      </c>
    </row>
    <row r="48" spans="1:9">
      <c r="A48" s="35" t="s">
        <v>18</v>
      </c>
      <c r="B48" s="253" t="s">
        <v>68</v>
      </c>
      <c r="C48" s="253"/>
      <c r="D48" s="253"/>
      <c r="E48" s="253"/>
      <c r="F48" s="253"/>
      <c r="G48" s="253"/>
      <c r="H48" s="45">
        <v>2.5000000000000001E-2</v>
      </c>
      <c r="I48" s="46">
        <f>H48*($H$36+H43)</f>
        <v>86.669998875000005</v>
      </c>
    </row>
    <row r="49" spans="1:14">
      <c r="A49" s="47" t="s">
        <v>21</v>
      </c>
      <c r="B49" s="48" t="s">
        <v>69</v>
      </c>
      <c r="C49" s="49"/>
      <c r="D49" s="49"/>
      <c r="E49" s="49"/>
      <c r="F49" s="49"/>
      <c r="G49" s="50"/>
      <c r="H49" s="51">
        <v>0.03</v>
      </c>
      <c r="I49" s="46">
        <f>H49*($H$36+H43)</f>
        <v>104.00399865</v>
      </c>
    </row>
    <row r="50" spans="1:14">
      <c r="A50" s="47" t="s">
        <v>23</v>
      </c>
      <c r="B50" s="253" t="s">
        <v>70</v>
      </c>
      <c r="C50" s="253"/>
      <c r="D50" s="253"/>
      <c r="E50" s="253"/>
      <c r="F50" s="253"/>
      <c r="G50" s="253"/>
      <c r="H50" s="45">
        <v>1.4999999999999999E-2</v>
      </c>
      <c r="I50" s="46">
        <f>H50*($H$36+H43)</f>
        <v>52.001999325</v>
      </c>
    </row>
    <row r="51" spans="1:14">
      <c r="A51" s="35" t="s">
        <v>49</v>
      </c>
      <c r="B51" s="253" t="s">
        <v>71</v>
      </c>
      <c r="C51" s="253"/>
      <c r="D51" s="253"/>
      <c r="E51" s="253"/>
      <c r="F51" s="253"/>
      <c r="G51" s="253"/>
      <c r="H51" s="52">
        <v>0.01</v>
      </c>
      <c r="I51" s="46">
        <f>H51*($H$36+H43)</f>
        <v>34.667999549999998</v>
      </c>
    </row>
    <row r="52" spans="1:14">
      <c r="A52" s="35" t="s">
        <v>51</v>
      </c>
      <c r="B52" s="253" t="s">
        <v>72</v>
      </c>
      <c r="C52" s="253"/>
      <c r="D52" s="253"/>
      <c r="E52" s="253"/>
      <c r="F52" s="253"/>
      <c r="G52" s="253"/>
      <c r="H52" s="45">
        <v>6.0000000000000001E-3</v>
      </c>
      <c r="I52" s="46">
        <f>H52*($H$36+H43)</f>
        <v>20.800799730000001</v>
      </c>
    </row>
    <row r="53" spans="1:14">
      <c r="A53" s="35" t="s">
        <v>53</v>
      </c>
      <c r="B53" s="253" t="s">
        <v>73</v>
      </c>
      <c r="C53" s="253"/>
      <c r="D53" s="253"/>
      <c r="E53" s="253"/>
      <c r="F53" s="253"/>
      <c r="G53" s="253"/>
      <c r="H53" s="45">
        <v>2E-3</v>
      </c>
      <c r="I53" s="46">
        <f>H53*($H$36+H43)</f>
        <v>6.9335999099999999</v>
      </c>
    </row>
    <row r="54" spans="1:14">
      <c r="A54" s="35" t="s">
        <v>74</v>
      </c>
      <c r="B54" s="253" t="s">
        <v>75</v>
      </c>
      <c r="C54" s="253"/>
      <c r="D54" s="253"/>
      <c r="E54" s="253"/>
      <c r="F54" s="253"/>
      <c r="G54" s="253"/>
      <c r="H54" s="52">
        <v>0.08</v>
      </c>
      <c r="I54" s="46">
        <f>H54*($H$36+H43)</f>
        <v>277.34399639999998</v>
      </c>
    </row>
    <row r="55" spans="1:14">
      <c r="A55" s="265" t="s">
        <v>76</v>
      </c>
      <c r="B55" s="265"/>
      <c r="C55" s="265"/>
      <c r="D55" s="265"/>
      <c r="E55" s="265"/>
      <c r="F55" s="265"/>
      <c r="G55" s="265"/>
      <c r="H55" s="53">
        <f>SUM(H47:H54)</f>
        <v>0.36800000000000005</v>
      </c>
      <c r="I55" s="54">
        <f>H55*($H$36+H43)</f>
        <v>1275.7823834400001</v>
      </c>
    </row>
    <row r="56" spans="1:14">
      <c r="A56" s="267"/>
      <c r="B56" s="267"/>
      <c r="C56" s="267"/>
      <c r="D56" s="267"/>
      <c r="E56" s="267"/>
      <c r="F56" s="267"/>
      <c r="G56" s="267"/>
      <c r="H56" s="267"/>
      <c r="I56" s="267"/>
    </row>
    <row r="57" spans="1:14">
      <c r="A57" s="265" t="s">
        <v>77</v>
      </c>
      <c r="B57" s="265"/>
      <c r="C57" s="265"/>
      <c r="D57" s="265"/>
      <c r="E57" s="265"/>
      <c r="F57" s="265"/>
      <c r="G57" s="265"/>
      <c r="H57" s="265"/>
      <c r="I57" s="265"/>
    </row>
    <row r="58" spans="1:14">
      <c r="A58" s="36" t="s">
        <v>78</v>
      </c>
      <c r="B58" s="258" t="s">
        <v>79</v>
      </c>
      <c r="C58" s="258"/>
      <c r="D58" s="258"/>
      <c r="E58" s="258"/>
      <c r="F58" s="258"/>
      <c r="G58" s="258"/>
      <c r="H58" s="265" t="s">
        <v>43</v>
      </c>
      <c r="I58" s="265"/>
      <c r="K58" s="35" t="s">
        <v>80</v>
      </c>
      <c r="L58" s="35" t="s">
        <v>81</v>
      </c>
      <c r="M58" s="35" t="s">
        <v>82</v>
      </c>
      <c r="N58" s="35" t="s">
        <v>83</v>
      </c>
    </row>
    <row r="59" spans="1:14">
      <c r="A59" s="55" t="s">
        <v>84</v>
      </c>
      <c r="B59" s="250" t="s">
        <v>85</v>
      </c>
      <c r="C59" s="250"/>
      <c r="D59" s="250"/>
      <c r="E59" s="250"/>
      <c r="F59" s="250"/>
      <c r="G59" s="250"/>
      <c r="H59" s="268">
        <f>(K59*L59*M59)-N59</f>
        <v>91.655800000000013</v>
      </c>
      <c r="I59" s="268"/>
      <c r="K59" s="56">
        <v>4.7</v>
      </c>
      <c r="L59" s="35">
        <v>2</v>
      </c>
      <c r="M59" s="35">
        <v>22</v>
      </c>
      <c r="N59" s="56">
        <f>H29*0.06</f>
        <v>115.1442</v>
      </c>
    </row>
    <row r="60" spans="1:14">
      <c r="A60" s="57" t="s">
        <v>18</v>
      </c>
      <c r="B60" s="250" t="s">
        <v>86</v>
      </c>
      <c r="C60" s="250"/>
      <c r="D60" s="250"/>
      <c r="E60" s="250"/>
      <c r="F60" s="250"/>
      <c r="G60" s="250"/>
      <c r="H60" s="269">
        <f>(L61*M61)-N61</f>
        <v>666.16000000000008</v>
      </c>
      <c r="I60" s="269"/>
      <c r="K60" s="35" t="s">
        <v>87</v>
      </c>
      <c r="L60" s="35" t="s">
        <v>88</v>
      </c>
      <c r="M60" s="35" t="s">
        <v>82</v>
      </c>
      <c r="N60" s="35" t="s">
        <v>83</v>
      </c>
    </row>
    <row r="61" spans="1:14">
      <c r="A61" s="35" t="s">
        <v>21</v>
      </c>
      <c r="B61" s="270" t="s">
        <v>89</v>
      </c>
      <c r="C61" s="270"/>
      <c r="D61" s="270"/>
      <c r="E61" s="270"/>
      <c r="F61" s="270"/>
      <c r="G61" s="270"/>
      <c r="H61" s="271">
        <f>16.73*0.8</f>
        <v>13.384</v>
      </c>
      <c r="I61" s="271"/>
      <c r="K61" s="35" t="s">
        <v>90</v>
      </c>
      <c r="L61" s="56">
        <v>37.85</v>
      </c>
      <c r="M61" s="35">
        <v>22</v>
      </c>
      <c r="N61" s="56">
        <f>(L61*M61*0.2)</f>
        <v>166.54000000000002</v>
      </c>
    </row>
    <row r="62" spans="1:14">
      <c r="A62" s="35" t="s">
        <v>23</v>
      </c>
      <c r="B62" s="270" t="s">
        <v>91</v>
      </c>
      <c r="C62" s="270"/>
      <c r="D62" s="270"/>
      <c r="E62" s="270"/>
      <c r="F62" s="270"/>
      <c r="G62" s="270"/>
      <c r="H62" s="271">
        <v>2.5</v>
      </c>
      <c r="I62" s="271"/>
    </row>
    <row r="63" spans="1:14">
      <c r="A63" s="35" t="s">
        <v>49</v>
      </c>
      <c r="B63" s="270" t="s">
        <v>92</v>
      </c>
      <c r="C63" s="270"/>
      <c r="D63" s="270"/>
      <c r="E63" s="270"/>
      <c r="F63" s="270"/>
      <c r="G63" s="270"/>
      <c r="H63" s="271">
        <v>29.66</v>
      </c>
      <c r="I63" s="271"/>
    </row>
    <row r="64" spans="1:14">
      <c r="A64" s="265" t="s">
        <v>63</v>
      </c>
      <c r="B64" s="265"/>
      <c r="C64" s="265"/>
      <c r="D64" s="265"/>
      <c r="E64" s="265"/>
      <c r="F64" s="265"/>
      <c r="G64" s="265"/>
      <c r="H64" s="272">
        <f>SUM(H59:I63)</f>
        <v>803.35980000000006</v>
      </c>
      <c r="I64" s="272"/>
    </row>
    <row r="65" spans="1:9">
      <c r="A65" s="245"/>
      <c r="B65" s="245"/>
      <c r="C65" s="245"/>
      <c r="D65" s="245"/>
      <c r="E65" s="245"/>
      <c r="F65" s="245"/>
      <c r="G65" s="245"/>
      <c r="H65" s="245"/>
      <c r="I65" s="245"/>
    </row>
    <row r="66" spans="1:9">
      <c r="A66" s="273" t="s">
        <v>93</v>
      </c>
      <c r="B66" s="273"/>
      <c r="C66" s="273"/>
      <c r="D66" s="273"/>
      <c r="E66" s="273"/>
      <c r="F66" s="273"/>
      <c r="G66" s="273"/>
      <c r="H66" s="273"/>
      <c r="I66" s="273"/>
    </row>
    <row r="67" spans="1:9">
      <c r="A67" s="274"/>
      <c r="B67" s="274"/>
      <c r="C67" s="274"/>
      <c r="D67" s="274"/>
      <c r="E67" s="274"/>
      <c r="F67" s="274"/>
      <c r="G67" s="274"/>
      <c r="H67" s="274"/>
      <c r="I67" s="274"/>
    </row>
    <row r="68" spans="1:9">
      <c r="A68" s="58">
        <v>2</v>
      </c>
      <c r="B68" s="275" t="s">
        <v>94</v>
      </c>
      <c r="C68" s="275"/>
      <c r="D68" s="275"/>
      <c r="E68" s="275"/>
      <c r="F68" s="275"/>
      <c r="G68" s="275"/>
      <c r="H68" s="276" t="s">
        <v>43</v>
      </c>
      <c r="I68" s="276"/>
    </row>
    <row r="69" spans="1:9">
      <c r="A69" s="37" t="s">
        <v>58</v>
      </c>
      <c r="B69" s="270" t="s">
        <v>95</v>
      </c>
      <c r="C69" s="270"/>
      <c r="D69" s="270"/>
      <c r="E69" s="270"/>
      <c r="F69" s="270"/>
      <c r="G69" s="270"/>
      <c r="H69" s="277">
        <f>H43</f>
        <v>588.19495499999994</v>
      </c>
      <c r="I69" s="277"/>
    </row>
    <row r="70" spans="1:9">
      <c r="A70" s="37" t="s">
        <v>65</v>
      </c>
      <c r="B70" s="270" t="s">
        <v>66</v>
      </c>
      <c r="C70" s="270"/>
      <c r="D70" s="270"/>
      <c r="E70" s="270"/>
      <c r="F70" s="270"/>
      <c r="G70" s="270"/>
      <c r="H70" s="277">
        <f>I55</f>
        <v>1275.7823834400001</v>
      </c>
      <c r="I70" s="277"/>
    </row>
    <row r="71" spans="1:9">
      <c r="A71" s="37" t="s">
        <v>78</v>
      </c>
      <c r="B71" s="270" t="s">
        <v>79</v>
      </c>
      <c r="C71" s="270"/>
      <c r="D71" s="270"/>
      <c r="E71" s="270"/>
      <c r="F71" s="270"/>
      <c r="G71" s="270"/>
      <c r="H71" s="277">
        <f>H64</f>
        <v>803.35980000000006</v>
      </c>
      <c r="I71" s="277"/>
    </row>
    <row r="72" spans="1:9">
      <c r="A72" s="265" t="s">
        <v>63</v>
      </c>
      <c r="B72" s="265"/>
      <c r="C72" s="265"/>
      <c r="D72" s="265"/>
      <c r="E72" s="265"/>
      <c r="F72" s="265"/>
      <c r="G72" s="265"/>
      <c r="H72" s="272">
        <f>SUM(H69:I71)</f>
        <v>2667.3371384400002</v>
      </c>
      <c r="I72" s="272"/>
    </row>
    <row r="73" spans="1:9">
      <c r="A73" s="278"/>
      <c r="B73" s="278"/>
      <c r="C73" s="278"/>
      <c r="D73" s="278"/>
      <c r="E73" s="278"/>
      <c r="F73" s="278"/>
      <c r="G73" s="278"/>
      <c r="H73" s="278"/>
      <c r="I73" s="278"/>
    </row>
    <row r="74" spans="1:9">
      <c r="A74" s="257" t="s">
        <v>96</v>
      </c>
      <c r="B74" s="257"/>
      <c r="C74" s="257"/>
      <c r="D74" s="257"/>
      <c r="E74" s="257"/>
      <c r="F74" s="257"/>
      <c r="G74" s="257"/>
      <c r="H74" s="257"/>
      <c r="I74" s="257"/>
    </row>
    <row r="75" spans="1:9">
      <c r="A75" s="36">
        <v>3</v>
      </c>
      <c r="B75" s="258" t="s">
        <v>97</v>
      </c>
      <c r="C75" s="258"/>
      <c r="D75" s="258"/>
      <c r="E75" s="258"/>
      <c r="F75" s="258"/>
      <c r="G75" s="258"/>
      <c r="H75" s="36" t="s">
        <v>60</v>
      </c>
      <c r="I75" s="41" t="s">
        <v>43</v>
      </c>
    </row>
    <row r="76" spans="1:9">
      <c r="A76" s="35" t="s">
        <v>16</v>
      </c>
      <c r="B76" s="253" t="s">
        <v>98</v>
      </c>
      <c r="C76" s="253"/>
      <c r="D76" s="253"/>
      <c r="E76" s="253"/>
      <c r="F76" s="253"/>
      <c r="G76" s="253"/>
      <c r="H76" s="59">
        <v>4.1999999999999997E-3</v>
      </c>
      <c r="I76" s="46">
        <f t="shared" ref="I76:I81" si="0">H76*$H$36</f>
        <v>12.090140999999999</v>
      </c>
    </row>
    <row r="77" spans="1:9">
      <c r="A77" s="35" t="s">
        <v>18</v>
      </c>
      <c r="B77" s="253" t="s">
        <v>99</v>
      </c>
      <c r="C77" s="253"/>
      <c r="D77" s="253"/>
      <c r="E77" s="253"/>
      <c r="F77" s="253"/>
      <c r="G77" s="253"/>
      <c r="H77" s="59">
        <v>3.3300000000000002E-4</v>
      </c>
      <c r="I77" s="46">
        <f t="shared" si="0"/>
        <v>0.95857546500000002</v>
      </c>
    </row>
    <row r="78" spans="1:9">
      <c r="A78" s="35" t="s">
        <v>21</v>
      </c>
      <c r="B78" s="253" t="s">
        <v>100</v>
      </c>
      <c r="C78" s="253"/>
      <c r="D78" s="253"/>
      <c r="E78" s="253"/>
      <c r="F78" s="253"/>
      <c r="G78" s="253"/>
      <c r="H78" s="59">
        <v>2E-3</v>
      </c>
      <c r="I78" s="46">
        <f t="shared" si="0"/>
        <v>5.7572099999999997</v>
      </c>
    </row>
    <row r="79" spans="1:9">
      <c r="A79" s="35" t="s">
        <v>23</v>
      </c>
      <c r="B79" s="253" t="s">
        <v>101</v>
      </c>
      <c r="C79" s="253"/>
      <c r="D79" s="253"/>
      <c r="E79" s="253"/>
      <c r="F79" s="253"/>
      <c r="G79" s="253"/>
      <c r="H79" s="59">
        <v>1.9400000000000001E-2</v>
      </c>
      <c r="I79" s="46">
        <f t="shared" si="0"/>
        <v>55.844937000000002</v>
      </c>
    </row>
    <row r="80" spans="1:9">
      <c r="A80" s="35" t="s">
        <v>49</v>
      </c>
      <c r="B80" s="253" t="s">
        <v>102</v>
      </c>
      <c r="C80" s="253"/>
      <c r="D80" s="253"/>
      <c r="E80" s="253"/>
      <c r="F80" s="253"/>
      <c r="G80" s="253"/>
      <c r="H80" s="59">
        <v>7.1399999999999996E-3</v>
      </c>
      <c r="I80" s="46">
        <f t="shared" si="0"/>
        <v>20.553239699999999</v>
      </c>
    </row>
    <row r="81" spans="1:9">
      <c r="A81" s="35" t="s">
        <v>51</v>
      </c>
      <c r="B81" s="253" t="s">
        <v>103</v>
      </c>
      <c r="C81" s="253"/>
      <c r="D81" s="253"/>
      <c r="E81" s="253"/>
      <c r="F81" s="253"/>
      <c r="G81" s="253"/>
      <c r="H81" s="59">
        <v>3.7999999999999999E-2</v>
      </c>
      <c r="I81" s="46">
        <f t="shared" si="0"/>
        <v>109.38699</v>
      </c>
    </row>
    <row r="82" spans="1:9">
      <c r="A82" s="265" t="s">
        <v>63</v>
      </c>
      <c r="B82" s="265"/>
      <c r="C82" s="265"/>
      <c r="D82" s="265"/>
      <c r="E82" s="265"/>
      <c r="F82" s="265"/>
      <c r="G82" s="265"/>
      <c r="H82" s="266">
        <f>SUM(I76:I81)</f>
        <v>204.59109316499999</v>
      </c>
      <c r="I82" s="266"/>
    </row>
    <row r="83" spans="1:9" ht="65.650000000000006" customHeight="1">
      <c r="A83" s="279" t="s">
        <v>104</v>
      </c>
      <c r="B83" s="279"/>
      <c r="C83" s="279"/>
      <c r="D83" s="279"/>
      <c r="E83" s="279"/>
      <c r="F83" s="279"/>
      <c r="G83" s="279"/>
      <c r="H83" s="279"/>
      <c r="I83" s="279"/>
    </row>
    <row r="84" spans="1:9" ht="38.1" customHeight="1">
      <c r="A84" s="279" t="s">
        <v>105</v>
      </c>
      <c r="B84" s="279"/>
      <c r="C84" s="279"/>
      <c r="D84" s="279"/>
      <c r="E84" s="279"/>
      <c r="F84" s="279"/>
      <c r="G84" s="279"/>
      <c r="H84" s="279"/>
      <c r="I84" s="279"/>
    </row>
    <row r="85" spans="1:9">
      <c r="A85" s="257" t="s">
        <v>106</v>
      </c>
      <c r="B85" s="257"/>
      <c r="C85" s="257"/>
      <c r="D85" s="257"/>
      <c r="E85" s="257"/>
      <c r="F85" s="257"/>
      <c r="G85" s="257"/>
      <c r="H85" s="257"/>
      <c r="I85" s="257"/>
    </row>
    <row r="86" spans="1:9">
      <c r="A86" s="60" t="s">
        <v>107</v>
      </c>
      <c r="B86" s="61"/>
      <c r="C86" s="61"/>
      <c r="D86" s="61"/>
      <c r="E86" s="61"/>
      <c r="F86" s="61"/>
      <c r="G86" s="61"/>
      <c r="H86" s="61"/>
      <c r="I86" s="62">
        <f>H36+H72+H82-H59-H60</f>
        <v>4992.7174316049995</v>
      </c>
    </row>
    <row r="87" spans="1:9">
      <c r="A87" s="36" t="s">
        <v>108</v>
      </c>
      <c r="B87" s="258" t="s">
        <v>109</v>
      </c>
      <c r="C87" s="258"/>
      <c r="D87" s="258"/>
      <c r="E87" s="258"/>
      <c r="F87" s="258"/>
      <c r="G87" s="258"/>
      <c r="H87" s="36" t="s">
        <v>60</v>
      </c>
      <c r="I87" s="36" t="s">
        <v>43</v>
      </c>
    </row>
    <row r="88" spans="1:9">
      <c r="A88" s="35" t="s">
        <v>16</v>
      </c>
      <c r="B88" s="253" t="s">
        <v>110</v>
      </c>
      <c r="C88" s="253"/>
      <c r="D88" s="253"/>
      <c r="E88" s="253"/>
      <c r="F88" s="253"/>
      <c r="G88" s="253"/>
      <c r="H88" s="42">
        <v>1.6199999999999999E-2</v>
      </c>
      <c r="I88" s="43">
        <f t="shared" ref="I88:I93" si="1">H88*$I$86</f>
        <v>80.882022392000991</v>
      </c>
    </row>
    <row r="89" spans="1:9">
      <c r="A89" s="35" t="s">
        <v>18</v>
      </c>
      <c r="B89" s="253" t="s">
        <v>111</v>
      </c>
      <c r="C89" s="253"/>
      <c r="D89" s="253"/>
      <c r="E89" s="253"/>
      <c r="F89" s="253"/>
      <c r="G89" s="253"/>
      <c r="H89" s="42">
        <v>7.3000000000000001E-3</v>
      </c>
      <c r="I89" s="43">
        <f t="shared" si="1"/>
        <v>36.446837250716499</v>
      </c>
    </row>
    <row r="90" spans="1:9">
      <c r="A90" s="35" t="s">
        <v>21</v>
      </c>
      <c r="B90" s="253" t="s">
        <v>112</v>
      </c>
      <c r="C90" s="253"/>
      <c r="D90" s="253"/>
      <c r="E90" s="253"/>
      <c r="F90" s="253"/>
      <c r="G90" s="253"/>
      <c r="H90" s="42">
        <v>9.7999999999999997E-3</v>
      </c>
      <c r="I90" s="43">
        <f t="shared" si="1"/>
        <v>48.928630829728995</v>
      </c>
    </row>
    <row r="91" spans="1:9">
      <c r="A91" s="35" t="s">
        <v>23</v>
      </c>
      <c r="B91" s="253" t="s">
        <v>113</v>
      </c>
      <c r="C91" s="253"/>
      <c r="D91" s="253"/>
      <c r="E91" s="253"/>
      <c r="F91" s="253"/>
      <c r="G91" s="253"/>
      <c r="H91" s="42">
        <v>3.2000000000000002E-3</v>
      </c>
      <c r="I91" s="43">
        <f t="shared" si="1"/>
        <v>15.976695781136</v>
      </c>
    </row>
    <row r="92" spans="1:9">
      <c r="A92" s="35" t="s">
        <v>49</v>
      </c>
      <c r="B92" s="253" t="s">
        <v>114</v>
      </c>
      <c r="C92" s="253"/>
      <c r="D92" s="253"/>
      <c r="E92" s="253"/>
      <c r="F92" s="253"/>
      <c r="G92" s="253"/>
      <c r="H92" s="42">
        <v>5.4000000000000003E-3</v>
      </c>
      <c r="I92" s="43">
        <f t="shared" si="1"/>
        <v>26.960674130666998</v>
      </c>
    </row>
    <row r="93" spans="1:9">
      <c r="A93" s="35" t="s">
        <v>51</v>
      </c>
      <c r="B93" s="253" t="s">
        <v>115</v>
      </c>
      <c r="C93" s="253"/>
      <c r="D93" s="253"/>
      <c r="E93" s="253"/>
      <c r="F93" s="253"/>
      <c r="G93" s="253"/>
      <c r="H93" s="42">
        <v>0</v>
      </c>
      <c r="I93" s="43">
        <f t="shared" si="1"/>
        <v>0</v>
      </c>
    </row>
    <row r="94" spans="1:9">
      <c r="A94" s="276" t="s">
        <v>63</v>
      </c>
      <c r="B94" s="276"/>
      <c r="C94" s="276"/>
      <c r="D94" s="276"/>
      <c r="E94" s="276"/>
      <c r="F94" s="276"/>
      <c r="G94" s="276"/>
      <c r="H94" s="63">
        <f>SUM(H88:H93)</f>
        <v>4.19E-2</v>
      </c>
      <c r="I94" s="64">
        <f>SUM(I88:I93)</f>
        <v>209.19486038424947</v>
      </c>
    </row>
    <row r="95" spans="1:9">
      <c r="A95" s="278"/>
      <c r="B95" s="278"/>
      <c r="C95" s="278"/>
      <c r="D95" s="278"/>
      <c r="E95" s="278"/>
      <c r="F95" s="278"/>
      <c r="G95" s="278"/>
      <c r="H95" s="278"/>
      <c r="I95" s="278"/>
    </row>
    <row r="96" spans="1:9">
      <c r="A96" s="265" t="s">
        <v>116</v>
      </c>
      <c r="B96" s="265"/>
      <c r="C96" s="265"/>
      <c r="D96" s="265"/>
      <c r="E96" s="265"/>
      <c r="F96" s="265"/>
      <c r="G96" s="265"/>
      <c r="H96" s="265"/>
      <c r="I96" s="265"/>
    </row>
    <row r="97" spans="1:9">
      <c r="A97" s="36" t="s">
        <v>117</v>
      </c>
      <c r="B97" s="258" t="s">
        <v>118</v>
      </c>
      <c r="C97" s="258"/>
      <c r="D97" s="258"/>
      <c r="E97" s="258"/>
      <c r="F97" s="258"/>
      <c r="G97" s="258"/>
      <c r="H97" s="36" t="s">
        <v>60</v>
      </c>
      <c r="I97" s="36" t="s">
        <v>43</v>
      </c>
    </row>
    <row r="98" spans="1:9">
      <c r="A98" s="35" t="s">
        <v>16</v>
      </c>
      <c r="B98" s="253" t="s">
        <v>119</v>
      </c>
      <c r="C98" s="253"/>
      <c r="D98" s="253"/>
      <c r="E98" s="253"/>
      <c r="F98" s="253"/>
      <c r="G98" s="253"/>
      <c r="H98" s="42"/>
      <c r="I98" s="43">
        <f>(H29+H30+H31)*H98</f>
        <v>0</v>
      </c>
    </row>
    <row r="99" spans="1:9">
      <c r="A99" s="265" t="s">
        <v>63</v>
      </c>
      <c r="B99" s="265"/>
      <c r="C99" s="265"/>
      <c r="D99" s="265"/>
      <c r="E99" s="265"/>
      <c r="F99" s="265"/>
      <c r="G99" s="265"/>
      <c r="H99" s="280">
        <f>SUM(I95:I98)</f>
        <v>0</v>
      </c>
      <c r="I99" s="280"/>
    </row>
    <row r="100" spans="1:9" ht="12.75" customHeight="1">
      <c r="A100" s="245"/>
      <c r="B100" s="245"/>
      <c r="C100" s="245"/>
      <c r="D100" s="245"/>
      <c r="E100" s="245"/>
      <c r="F100" s="245"/>
      <c r="G100" s="245"/>
      <c r="H100" s="245"/>
      <c r="I100" s="245"/>
    </row>
    <row r="101" spans="1:9">
      <c r="A101" s="273" t="s">
        <v>120</v>
      </c>
      <c r="B101" s="273"/>
      <c r="C101" s="273"/>
      <c r="D101" s="273"/>
      <c r="E101" s="273"/>
      <c r="F101" s="273"/>
      <c r="G101" s="273"/>
      <c r="H101" s="273"/>
      <c r="I101" s="273"/>
    </row>
    <row r="102" spans="1:9">
      <c r="A102" s="274"/>
      <c r="B102" s="274"/>
      <c r="C102" s="274"/>
      <c r="D102" s="274"/>
      <c r="E102" s="274"/>
      <c r="F102" s="274"/>
      <c r="G102" s="274"/>
      <c r="H102" s="274"/>
      <c r="I102" s="274"/>
    </row>
    <row r="103" spans="1:9">
      <c r="A103" s="58">
        <v>4</v>
      </c>
      <c r="B103" s="275" t="s">
        <v>94</v>
      </c>
      <c r="C103" s="275"/>
      <c r="D103" s="275"/>
      <c r="E103" s="275"/>
      <c r="F103" s="275"/>
      <c r="G103" s="275"/>
      <c r="H103" s="276" t="s">
        <v>43</v>
      </c>
      <c r="I103" s="276"/>
    </row>
    <row r="104" spans="1:9">
      <c r="A104" s="37" t="s">
        <v>108</v>
      </c>
      <c r="B104" s="270" t="s">
        <v>121</v>
      </c>
      <c r="C104" s="270"/>
      <c r="D104" s="270"/>
      <c r="E104" s="270"/>
      <c r="F104" s="270"/>
      <c r="G104" s="270"/>
      <c r="H104" s="281">
        <f>I94</f>
        <v>209.19486038424947</v>
      </c>
      <c r="I104" s="281"/>
    </row>
    <row r="105" spans="1:9">
      <c r="A105" s="37" t="s">
        <v>117</v>
      </c>
      <c r="B105" s="270" t="s">
        <v>118</v>
      </c>
      <c r="C105" s="270"/>
      <c r="D105" s="270"/>
      <c r="E105" s="270"/>
      <c r="F105" s="270"/>
      <c r="G105" s="270"/>
      <c r="H105" s="281">
        <f>H99</f>
        <v>0</v>
      </c>
      <c r="I105" s="281"/>
    </row>
    <row r="106" spans="1:9">
      <c r="A106" s="265" t="s">
        <v>63</v>
      </c>
      <c r="B106" s="265"/>
      <c r="C106" s="265"/>
      <c r="D106" s="265"/>
      <c r="E106" s="265"/>
      <c r="F106" s="265"/>
      <c r="G106" s="265"/>
      <c r="H106" s="282">
        <f>SUM(H104:I105)</f>
        <v>209.19486038424947</v>
      </c>
      <c r="I106" s="282"/>
    </row>
    <row r="107" spans="1:9">
      <c r="A107" s="278"/>
      <c r="B107" s="278"/>
      <c r="C107" s="278"/>
      <c r="D107" s="278"/>
      <c r="E107" s="278"/>
      <c r="F107" s="278"/>
      <c r="G107" s="278"/>
      <c r="H107" s="278"/>
      <c r="I107" s="278"/>
    </row>
    <row r="108" spans="1:9">
      <c r="A108" s="257" t="s">
        <v>122</v>
      </c>
      <c r="B108" s="257"/>
      <c r="C108" s="257"/>
      <c r="D108" s="257"/>
      <c r="E108" s="257"/>
      <c r="F108" s="257"/>
      <c r="G108" s="257"/>
      <c r="H108" s="257"/>
      <c r="I108" s="257"/>
    </row>
    <row r="109" spans="1:9">
      <c r="A109" s="36">
        <v>5</v>
      </c>
      <c r="B109" s="258" t="s">
        <v>123</v>
      </c>
      <c r="C109" s="258"/>
      <c r="D109" s="258"/>
      <c r="E109" s="258"/>
      <c r="F109" s="258"/>
      <c r="G109" s="258"/>
      <c r="H109" s="265" t="s">
        <v>43</v>
      </c>
      <c r="I109" s="265"/>
    </row>
    <row r="110" spans="1:9">
      <c r="A110" s="37" t="s">
        <v>16</v>
      </c>
      <c r="B110" s="270" t="s">
        <v>124</v>
      </c>
      <c r="C110" s="270"/>
      <c r="D110" s="270"/>
      <c r="E110" s="270"/>
      <c r="F110" s="270"/>
      <c r="G110" s="270"/>
      <c r="H110" s="283">
        <f>uniformes!F11</f>
        <v>128.33333333333334</v>
      </c>
      <c r="I110" s="283"/>
    </row>
    <row r="111" spans="1:9">
      <c r="A111" s="37" t="s">
        <v>18</v>
      </c>
      <c r="B111" s="270" t="s">
        <v>125</v>
      </c>
      <c r="C111" s="270"/>
      <c r="D111" s="270"/>
      <c r="E111" s="270"/>
      <c r="F111" s="270"/>
      <c r="G111" s="270"/>
      <c r="H111" s="281">
        <f>'materiais e equipamentos'!G22</f>
        <v>94.76831649831648</v>
      </c>
      <c r="I111" s="281"/>
    </row>
    <row r="112" spans="1:9">
      <c r="A112" s="37" t="s">
        <v>21</v>
      </c>
      <c r="B112" s="270" t="s">
        <v>126</v>
      </c>
      <c r="C112" s="270"/>
      <c r="D112" s="270"/>
      <c r="E112" s="270"/>
      <c r="F112" s="270"/>
      <c r="G112" s="270"/>
      <c r="H112" s="281">
        <f>'materiais e equipamentos'!G9</f>
        <v>4.237070707070707</v>
      </c>
      <c r="I112" s="281"/>
    </row>
    <row r="113" spans="1:9" ht="28.5" customHeight="1">
      <c r="A113" s="37" t="s">
        <v>23</v>
      </c>
      <c r="B113" s="284" t="s">
        <v>303</v>
      </c>
      <c r="C113" s="284"/>
      <c r="D113" s="284"/>
      <c r="E113" s="284"/>
      <c r="F113" s="284"/>
      <c r="G113" s="284"/>
      <c r="H113" s="283">
        <v>429.71</v>
      </c>
      <c r="I113" s="283"/>
    </row>
    <row r="114" spans="1:9">
      <c r="A114" s="37" t="s">
        <v>49</v>
      </c>
      <c r="B114" s="270"/>
      <c r="C114" s="270"/>
      <c r="D114" s="270"/>
      <c r="E114" s="270"/>
      <c r="F114" s="270"/>
      <c r="G114" s="270"/>
      <c r="H114" s="283"/>
      <c r="I114" s="283"/>
    </row>
    <row r="115" spans="1:9">
      <c r="A115" s="276" t="s">
        <v>76</v>
      </c>
      <c r="B115" s="276"/>
      <c r="C115" s="276"/>
      <c r="D115" s="276"/>
      <c r="E115" s="276"/>
      <c r="F115" s="276"/>
      <c r="G115" s="276"/>
      <c r="H115" s="285">
        <f>SUM(H110:I114)</f>
        <v>657.04872053872054</v>
      </c>
      <c r="I115" s="285"/>
    </row>
    <row r="116" spans="1:9">
      <c r="A116" s="286"/>
      <c r="B116" s="286"/>
      <c r="C116" s="286"/>
      <c r="D116" s="286"/>
      <c r="E116" s="286"/>
      <c r="F116" s="286"/>
      <c r="G116" s="286"/>
      <c r="H116" s="286"/>
      <c r="I116" s="286"/>
    </row>
    <row r="117" spans="1:9">
      <c r="A117" s="257" t="s">
        <v>127</v>
      </c>
      <c r="B117" s="257"/>
      <c r="C117" s="257"/>
      <c r="D117" s="257"/>
      <c r="E117" s="257"/>
      <c r="F117" s="257"/>
      <c r="G117" s="257"/>
      <c r="H117" s="257"/>
      <c r="I117" s="257"/>
    </row>
    <row r="118" spans="1:9">
      <c r="A118" s="58">
        <v>6</v>
      </c>
      <c r="B118" s="275" t="s">
        <v>128</v>
      </c>
      <c r="C118" s="275"/>
      <c r="D118" s="275"/>
      <c r="E118" s="275"/>
      <c r="F118" s="275"/>
      <c r="G118" s="275"/>
      <c r="H118" s="58" t="s">
        <v>60</v>
      </c>
      <c r="I118" s="58" t="s">
        <v>43</v>
      </c>
    </row>
    <row r="119" spans="1:9">
      <c r="A119" s="37" t="s">
        <v>16</v>
      </c>
      <c r="B119" s="270" t="s">
        <v>129</v>
      </c>
      <c r="C119" s="270"/>
      <c r="D119" s="270"/>
      <c r="E119" s="270"/>
      <c r="F119" s="270"/>
      <c r="G119" s="270"/>
      <c r="H119" s="67">
        <v>0.05</v>
      </c>
      <c r="I119" s="68">
        <f>H136*H119</f>
        <v>330.83884062639851</v>
      </c>
    </row>
    <row r="120" spans="1:9">
      <c r="A120" s="37" t="s">
        <v>18</v>
      </c>
      <c r="B120" s="270" t="s">
        <v>130</v>
      </c>
      <c r="C120" s="270"/>
      <c r="D120" s="270"/>
      <c r="E120" s="270"/>
      <c r="F120" s="270"/>
      <c r="G120" s="270"/>
      <c r="H120" s="67">
        <v>0.1</v>
      </c>
      <c r="I120" s="68">
        <f>(I119+H136)*H120</f>
        <v>694.76156531543688</v>
      </c>
    </row>
    <row r="121" spans="1:9">
      <c r="A121" s="37" t="s">
        <v>21</v>
      </c>
      <c r="B121" s="270" t="s">
        <v>131</v>
      </c>
      <c r="C121" s="270"/>
      <c r="D121" s="270"/>
      <c r="E121" s="270"/>
      <c r="F121" s="270"/>
      <c r="G121" s="270"/>
      <c r="H121" s="67">
        <f>H122+H123+H124</f>
        <v>8.6499999999999994E-2</v>
      </c>
      <c r="I121" s="68"/>
    </row>
    <row r="122" spans="1:9">
      <c r="A122" s="287" t="s">
        <v>132</v>
      </c>
      <c r="B122" s="287"/>
      <c r="C122" s="288" t="s">
        <v>133</v>
      </c>
      <c r="D122" s="38" t="s">
        <v>134</v>
      </c>
      <c r="E122" s="289" t="s">
        <v>135</v>
      </c>
      <c r="F122" s="289"/>
      <c r="G122" s="289"/>
      <c r="H122" s="67">
        <v>6.4999999999999997E-3</v>
      </c>
      <c r="I122" s="68">
        <f>H122*$H$138</f>
        <v>54.379257712155159</v>
      </c>
    </row>
    <row r="123" spans="1:9">
      <c r="A123" s="287" t="s">
        <v>136</v>
      </c>
      <c r="B123" s="287"/>
      <c r="C123" s="288"/>
      <c r="D123" s="38" t="s">
        <v>137</v>
      </c>
      <c r="E123" s="289"/>
      <c r="F123" s="289"/>
      <c r="G123" s="289"/>
      <c r="H123" s="69">
        <v>0.03</v>
      </c>
      <c r="I123" s="68">
        <f>H123*$H$138</f>
        <v>250.98118944071609</v>
      </c>
    </row>
    <row r="124" spans="1:9">
      <c r="A124" s="287" t="s">
        <v>138</v>
      </c>
      <c r="B124" s="287"/>
      <c r="C124" s="70" t="s">
        <v>139</v>
      </c>
      <c r="D124" s="38" t="s">
        <v>140</v>
      </c>
      <c r="E124" s="39"/>
      <c r="F124" s="39"/>
      <c r="G124" s="40"/>
      <c r="H124" s="67">
        <v>0.05</v>
      </c>
      <c r="I124" s="68">
        <f>H124*$H$138</f>
        <v>418.30198240119353</v>
      </c>
    </row>
    <row r="125" spans="1:9">
      <c r="A125" s="276" t="s">
        <v>76</v>
      </c>
      <c r="B125" s="276"/>
      <c r="C125" s="276"/>
      <c r="D125" s="276"/>
      <c r="E125" s="276"/>
      <c r="F125" s="276"/>
      <c r="G125" s="276"/>
      <c r="H125" s="71"/>
      <c r="I125" s="72">
        <f>SUM(I119:I124)</f>
        <v>1749.2628354959002</v>
      </c>
    </row>
    <row r="126" spans="1:9" ht="41.1" customHeight="1">
      <c r="A126" s="279" t="s">
        <v>141</v>
      </c>
      <c r="B126" s="279"/>
      <c r="C126" s="279"/>
      <c r="D126" s="279"/>
      <c r="E126" s="279"/>
      <c r="F126" s="279"/>
      <c r="G126" s="279"/>
      <c r="H126" s="279"/>
      <c r="I126" s="279"/>
    </row>
    <row r="127" spans="1:9" ht="49.9" customHeight="1">
      <c r="A127" s="279" t="s">
        <v>142</v>
      </c>
      <c r="B127" s="279"/>
      <c r="C127" s="279"/>
      <c r="D127" s="279"/>
      <c r="E127" s="279"/>
      <c r="F127" s="279"/>
      <c r="G127" s="279"/>
      <c r="H127" s="279"/>
      <c r="I127" s="279"/>
    </row>
    <row r="128" spans="1:9">
      <c r="A128" s="290" t="s">
        <v>143</v>
      </c>
      <c r="B128" s="290"/>
      <c r="C128" s="290"/>
      <c r="D128" s="290"/>
      <c r="E128" s="290"/>
      <c r="F128" s="290"/>
      <c r="G128" s="290"/>
      <c r="H128" s="290"/>
      <c r="I128" s="290"/>
    </row>
    <row r="129" spans="1:9">
      <c r="A129" s="291"/>
      <c r="B129" s="291"/>
      <c r="C129" s="291"/>
      <c r="D129" s="291"/>
      <c r="E129" s="291"/>
      <c r="F129" s="291"/>
      <c r="G129" s="291"/>
      <c r="H129" s="291"/>
      <c r="I129" s="291"/>
    </row>
    <row r="130" spans="1:9">
      <c r="A130" s="275" t="s">
        <v>144</v>
      </c>
      <c r="B130" s="275"/>
      <c r="C130" s="275"/>
      <c r="D130" s="275"/>
      <c r="E130" s="275"/>
      <c r="F130" s="275"/>
      <c r="G130" s="275"/>
      <c r="H130" s="292" t="s">
        <v>43</v>
      </c>
      <c r="I130" s="292"/>
    </row>
    <row r="131" spans="1:9">
      <c r="A131" s="37" t="s">
        <v>16</v>
      </c>
      <c r="B131" s="270" t="s">
        <v>145</v>
      </c>
      <c r="C131" s="270"/>
      <c r="D131" s="270"/>
      <c r="E131" s="270"/>
      <c r="F131" s="270"/>
      <c r="G131" s="270"/>
      <c r="H131" s="281">
        <f>H36</f>
        <v>2878.605</v>
      </c>
      <c r="I131" s="281"/>
    </row>
    <row r="132" spans="1:9">
      <c r="A132" s="37" t="s">
        <v>18</v>
      </c>
      <c r="B132" s="270" t="s">
        <v>146</v>
      </c>
      <c r="C132" s="270"/>
      <c r="D132" s="270"/>
      <c r="E132" s="270"/>
      <c r="F132" s="270"/>
      <c r="G132" s="270"/>
      <c r="H132" s="281">
        <f>H72</f>
        <v>2667.3371384400002</v>
      </c>
      <c r="I132" s="281"/>
    </row>
    <row r="133" spans="1:9">
      <c r="A133" s="37" t="s">
        <v>21</v>
      </c>
      <c r="B133" s="270" t="s">
        <v>147</v>
      </c>
      <c r="C133" s="270"/>
      <c r="D133" s="270"/>
      <c r="E133" s="270"/>
      <c r="F133" s="270"/>
      <c r="G133" s="270"/>
      <c r="H133" s="281">
        <f>H82</f>
        <v>204.59109316499999</v>
      </c>
      <c r="I133" s="281"/>
    </row>
    <row r="134" spans="1:9">
      <c r="A134" s="37" t="s">
        <v>23</v>
      </c>
      <c r="B134" s="270" t="s">
        <v>148</v>
      </c>
      <c r="C134" s="270"/>
      <c r="D134" s="270"/>
      <c r="E134" s="270"/>
      <c r="F134" s="270"/>
      <c r="G134" s="270"/>
      <c r="H134" s="281">
        <f>H106</f>
        <v>209.19486038424947</v>
      </c>
      <c r="I134" s="281"/>
    </row>
    <row r="135" spans="1:9">
      <c r="A135" s="37" t="s">
        <v>49</v>
      </c>
      <c r="B135" s="270" t="s">
        <v>149</v>
      </c>
      <c r="C135" s="270"/>
      <c r="D135" s="270"/>
      <c r="E135" s="270"/>
      <c r="F135" s="270"/>
      <c r="G135" s="270"/>
      <c r="H135" s="281">
        <f>H115</f>
        <v>657.04872053872054</v>
      </c>
      <c r="I135" s="281"/>
    </row>
    <row r="136" spans="1:9">
      <c r="A136" s="276" t="s">
        <v>150</v>
      </c>
      <c r="B136" s="276"/>
      <c r="C136" s="276"/>
      <c r="D136" s="276"/>
      <c r="E136" s="276"/>
      <c r="F136" s="276"/>
      <c r="G136" s="276"/>
      <c r="H136" s="285">
        <f>SUM(H131:I135)</f>
        <v>6616.7768125279699</v>
      </c>
      <c r="I136" s="285"/>
    </row>
    <row r="137" spans="1:9">
      <c r="A137" s="37" t="s">
        <v>51</v>
      </c>
      <c r="B137" s="270" t="s">
        <v>151</v>
      </c>
      <c r="C137" s="270"/>
      <c r="D137" s="270"/>
      <c r="E137" s="270"/>
      <c r="F137" s="270"/>
      <c r="G137" s="270"/>
      <c r="H137" s="281">
        <f>I125</f>
        <v>1749.2628354959002</v>
      </c>
      <c r="I137" s="281"/>
    </row>
    <row r="138" spans="1:9">
      <c r="A138" s="276" t="s">
        <v>152</v>
      </c>
      <c r="B138" s="276"/>
      <c r="C138" s="276"/>
      <c r="D138" s="276"/>
      <c r="E138" s="276"/>
      <c r="F138" s="276"/>
      <c r="G138" s="276"/>
      <c r="H138" s="285">
        <f>(H136+I119+I120)/(1-H121)</f>
        <v>8366.0396480238705</v>
      </c>
      <c r="I138" s="285"/>
    </row>
    <row r="139" spans="1:9">
      <c r="A139" s="293"/>
      <c r="B139" s="293"/>
      <c r="C139" s="293"/>
      <c r="D139" s="293"/>
      <c r="E139" s="293"/>
      <c r="F139" s="293"/>
      <c r="G139" s="293"/>
      <c r="H139" s="293"/>
      <c r="I139" s="293"/>
    </row>
    <row r="140" spans="1:9">
      <c r="A140" s="290" t="s">
        <v>153</v>
      </c>
      <c r="B140" s="290"/>
      <c r="C140" s="290"/>
      <c r="D140" s="290"/>
      <c r="E140" s="290"/>
      <c r="F140" s="290"/>
      <c r="G140" s="290"/>
      <c r="H140" s="290"/>
      <c r="I140" s="290"/>
    </row>
    <row r="141" spans="1:9">
      <c r="A141" s="73"/>
      <c r="B141" s="17"/>
      <c r="C141" s="17"/>
      <c r="D141" s="17"/>
      <c r="E141" s="17"/>
      <c r="F141" s="17"/>
      <c r="G141" s="17"/>
      <c r="H141" s="17"/>
      <c r="I141" s="17"/>
    </row>
    <row r="142" spans="1:9" ht="63.75" customHeight="1">
      <c r="A142" s="294" t="s">
        <v>4</v>
      </c>
      <c r="B142" s="294"/>
      <c r="C142" s="74" t="s">
        <v>154</v>
      </c>
      <c r="D142" s="74" t="s">
        <v>155</v>
      </c>
      <c r="E142" s="295" t="s">
        <v>156</v>
      </c>
      <c r="F142" s="295"/>
      <c r="G142" s="74" t="s">
        <v>157</v>
      </c>
      <c r="H142" s="295" t="s">
        <v>158</v>
      </c>
      <c r="I142" s="295"/>
    </row>
    <row r="143" spans="1:9" ht="24" customHeight="1">
      <c r="A143" s="296" t="str">
        <f>H21</f>
        <v>Vigilante - Chefe de Turma Posto 44h semanais seg. a sexta</v>
      </c>
      <c r="B143" s="296"/>
      <c r="C143" s="76">
        <f>H138</f>
        <v>8366.0396480238705</v>
      </c>
      <c r="D143" s="75">
        <v>1</v>
      </c>
      <c r="E143" s="297">
        <f>C143*D143</f>
        <v>8366.0396480238705</v>
      </c>
      <c r="F143" s="297"/>
      <c r="G143" s="77">
        <v>1</v>
      </c>
      <c r="H143" s="298">
        <f>E143*G143</f>
        <v>8366.0396480238705</v>
      </c>
      <c r="I143" s="298"/>
    </row>
    <row r="144" spans="1:9">
      <c r="A144" s="299" t="s">
        <v>11</v>
      </c>
      <c r="B144" s="299"/>
      <c r="C144" s="299"/>
      <c r="D144" s="299"/>
      <c r="E144" s="299"/>
      <c r="F144" s="299"/>
      <c r="G144" s="299"/>
      <c r="H144" s="300">
        <f>H143</f>
        <v>8366.0396480238705</v>
      </c>
      <c r="I144" s="300"/>
    </row>
    <row r="145" spans="1:9" ht="29.25" customHeight="1">
      <c r="A145" s="301" t="s">
        <v>159</v>
      </c>
      <c r="B145" s="301"/>
      <c r="C145" s="301"/>
      <c r="D145" s="301"/>
      <c r="E145" s="301"/>
      <c r="F145" s="301"/>
      <c r="G145" s="301"/>
      <c r="H145" s="302"/>
      <c r="I145" s="302"/>
    </row>
    <row r="146" spans="1:9" ht="15" customHeight="1">
      <c r="A146" s="303" t="s">
        <v>160</v>
      </c>
      <c r="B146" s="303"/>
      <c r="C146" s="303"/>
      <c r="D146" s="303"/>
      <c r="E146" s="303"/>
      <c r="F146" s="303"/>
      <c r="G146" s="303"/>
      <c r="H146" s="302">
        <f>H144+H145</f>
        <v>8366.0396480238705</v>
      </c>
      <c r="I146" s="302"/>
    </row>
    <row r="147" spans="1:9">
      <c r="A147" s="19"/>
      <c r="B147" s="18"/>
      <c r="C147" s="78"/>
      <c r="D147" s="17"/>
      <c r="E147" s="17"/>
      <c r="F147" s="17"/>
      <c r="G147" s="17"/>
      <c r="H147" s="17"/>
      <c r="I147" s="17"/>
    </row>
    <row r="148" spans="1:9">
      <c r="A148" s="290" t="s">
        <v>161</v>
      </c>
      <c r="B148" s="290"/>
      <c r="C148" s="290"/>
      <c r="D148" s="290"/>
      <c r="E148" s="290"/>
      <c r="F148" s="290"/>
      <c r="G148" s="290"/>
      <c r="H148" s="290"/>
      <c r="I148" s="290"/>
    </row>
    <row r="149" spans="1:9">
      <c r="A149" s="73"/>
      <c r="B149" s="17"/>
      <c r="C149" s="17"/>
      <c r="D149" s="17"/>
      <c r="E149" s="17"/>
      <c r="F149" s="17"/>
      <c r="G149" s="17"/>
      <c r="H149" s="17"/>
      <c r="I149" s="17"/>
    </row>
    <row r="150" spans="1:9">
      <c r="A150" s="304" t="s">
        <v>162</v>
      </c>
      <c r="B150" s="304"/>
      <c r="C150" s="304"/>
      <c r="D150" s="304"/>
      <c r="E150" s="304"/>
      <c r="F150" s="304"/>
      <c r="G150" s="304"/>
      <c r="H150" s="304"/>
      <c r="I150" s="304"/>
    </row>
    <row r="151" spans="1:9">
      <c r="A151" s="305" t="s">
        <v>163</v>
      </c>
      <c r="B151" s="305"/>
      <c r="C151" s="305"/>
      <c r="D151" s="305"/>
      <c r="E151" s="305"/>
      <c r="F151" s="305"/>
      <c r="G151" s="305"/>
      <c r="H151" s="306" t="s">
        <v>164</v>
      </c>
      <c r="I151" s="306"/>
    </row>
    <row r="152" spans="1:9">
      <c r="A152" s="307" t="s">
        <v>165</v>
      </c>
      <c r="B152" s="307"/>
      <c r="C152" s="307"/>
      <c r="D152" s="307"/>
      <c r="E152" s="307"/>
      <c r="F152" s="307"/>
      <c r="G152" s="307"/>
      <c r="H152" s="308">
        <f>ROUND((H146),2)</f>
        <v>8366.0400000000009</v>
      </c>
      <c r="I152" s="308"/>
    </row>
    <row r="153" spans="1:9">
      <c r="A153" s="307" t="s">
        <v>166</v>
      </c>
      <c r="B153" s="307"/>
      <c r="C153" s="307"/>
      <c r="D153" s="307"/>
      <c r="E153" s="307"/>
      <c r="F153" s="307"/>
      <c r="G153" s="307"/>
      <c r="H153" s="309">
        <v>12</v>
      </c>
      <c r="I153" s="309"/>
    </row>
    <row r="154" spans="1:9" ht="15" customHeight="1">
      <c r="A154" s="310" t="s">
        <v>167</v>
      </c>
      <c r="B154" s="310"/>
      <c r="C154" s="310"/>
      <c r="D154" s="310"/>
      <c r="E154" s="310"/>
      <c r="F154" s="310"/>
      <c r="G154" s="310"/>
      <c r="H154" s="311">
        <f>H152*H153</f>
        <v>100392.48000000001</v>
      </c>
      <c r="I154" s="311"/>
    </row>
  </sheetData>
  <mergeCells count="212">
    <mergeCell ref="A148:I148"/>
    <mergeCell ref="A150:I150"/>
    <mergeCell ref="A151:G151"/>
    <mergeCell ref="H151:I151"/>
    <mergeCell ref="A152:G152"/>
    <mergeCell ref="H152:I152"/>
    <mergeCell ref="A153:G153"/>
    <mergeCell ref="H153:I153"/>
    <mergeCell ref="A154:G154"/>
    <mergeCell ref="H154:I154"/>
    <mergeCell ref="A143:B143"/>
    <mergeCell ref="E143:F143"/>
    <mergeCell ref="H143:I143"/>
    <mergeCell ref="A144:G144"/>
    <mergeCell ref="H144:I144"/>
    <mergeCell ref="A145:G145"/>
    <mergeCell ref="H145:I145"/>
    <mergeCell ref="A146:G146"/>
    <mergeCell ref="H146:I146"/>
    <mergeCell ref="B137:G137"/>
    <mergeCell ref="H137:I137"/>
    <mergeCell ref="A138:G138"/>
    <mergeCell ref="H138:I138"/>
    <mergeCell ref="A139:I139"/>
    <mergeCell ref="A140:I140"/>
    <mergeCell ref="A142:B142"/>
    <mergeCell ref="E142:F142"/>
    <mergeCell ref="H142:I142"/>
    <mergeCell ref="B132:G132"/>
    <mergeCell ref="H132:I132"/>
    <mergeCell ref="B133:G133"/>
    <mergeCell ref="H133:I133"/>
    <mergeCell ref="B134:G134"/>
    <mergeCell ref="H134:I134"/>
    <mergeCell ref="B135:G135"/>
    <mergeCell ref="H135:I135"/>
    <mergeCell ref="A136:G136"/>
    <mergeCell ref="H136:I136"/>
    <mergeCell ref="A124:B124"/>
    <mergeCell ref="A125:G125"/>
    <mergeCell ref="A126:I126"/>
    <mergeCell ref="A127:I127"/>
    <mergeCell ref="A128:I128"/>
    <mergeCell ref="A129:I129"/>
    <mergeCell ref="A130:G130"/>
    <mergeCell ref="H130:I130"/>
    <mergeCell ref="B131:G131"/>
    <mergeCell ref="H131:I131"/>
    <mergeCell ref="A116:I116"/>
    <mergeCell ref="A117:I117"/>
    <mergeCell ref="B118:G118"/>
    <mergeCell ref="B119:G119"/>
    <mergeCell ref="B120:G120"/>
    <mergeCell ref="B121:G121"/>
    <mergeCell ref="A122:B122"/>
    <mergeCell ref="C122:C123"/>
    <mergeCell ref="E122:G123"/>
    <mergeCell ref="A123:B123"/>
    <mergeCell ref="B111:G111"/>
    <mergeCell ref="H111:I111"/>
    <mergeCell ref="B112:G112"/>
    <mergeCell ref="H112:I112"/>
    <mergeCell ref="B113:G113"/>
    <mergeCell ref="H113:I113"/>
    <mergeCell ref="B114:G114"/>
    <mergeCell ref="H114:I114"/>
    <mergeCell ref="A115:G115"/>
    <mergeCell ref="H115:I115"/>
    <mergeCell ref="B105:G105"/>
    <mergeCell ref="H105:I105"/>
    <mergeCell ref="A106:G106"/>
    <mergeCell ref="H106:I106"/>
    <mergeCell ref="A107:I107"/>
    <mergeCell ref="A108:I108"/>
    <mergeCell ref="B109:G109"/>
    <mergeCell ref="H109:I109"/>
    <mergeCell ref="B110:G110"/>
    <mergeCell ref="H110:I110"/>
    <mergeCell ref="B98:G98"/>
    <mergeCell ref="A99:G99"/>
    <mergeCell ref="H99:I99"/>
    <mergeCell ref="A100:I100"/>
    <mergeCell ref="A101:I101"/>
    <mergeCell ref="A102:I102"/>
    <mergeCell ref="B103:G103"/>
    <mergeCell ref="H103:I103"/>
    <mergeCell ref="B104:G104"/>
    <mergeCell ref="H104:I104"/>
    <mergeCell ref="B89:G89"/>
    <mergeCell ref="B90:G90"/>
    <mergeCell ref="B91:G91"/>
    <mergeCell ref="B92:G92"/>
    <mergeCell ref="B93:G93"/>
    <mergeCell ref="A94:G94"/>
    <mergeCell ref="A95:I95"/>
    <mergeCell ref="A96:I96"/>
    <mergeCell ref="B97:G97"/>
    <mergeCell ref="B80:G80"/>
    <mergeCell ref="B81:G81"/>
    <mergeCell ref="A82:G82"/>
    <mergeCell ref="H82:I82"/>
    <mergeCell ref="A83:I83"/>
    <mergeCell ref="A84:I84"/>
    <mergeCell ref="A85:I85"/>
    <mergeCell ref="B87:G87"/>
    <mergeCell ref="B88:G88"/>
    <mergeCell ref="A72:G72"/>
    <mergeCell ref="H72:I72"/>
    <mergeCell ref="A73:I73"/>
    <mergeCell ref="A74:I74"/>
    <mergeCell ref="B75:G75"/>
    <mergeCell ref="B76:G76"/>
    <mergeCell ref="B77:G77"/>
    <mergeCell ref="B78:G78"/>
    <mergeCell ref="B79:G79"/>
    <mergeCell ref="A66:I66"/>
    <mergeCell ref="A67:I67"/>
    <mergeCell ref="B68:G68"/>
    <mergeCell ref="H68:I68"/>
    <mergeCell ref="B69:G69"/>
    <mergeCell ref="H69:I69"/>
    <mergeCell ref="B70:G70"/>
    <mergeCell ref="H70:I70"/>
    <mergeCell ref="B71:G71"/>
    <mergeCell ref="H71:I71"/>
    <mergeCell ref="B61:G61"/>
    <mergeCell ref="H61:I61"/>
    <mergeCell ref="B62:G62"/>
    <mergeCell ref="H62:I62"/>
    <mergeCell ref="B63:G63"/>
    <mergeCell ref="H63:I63"/>
    <mergeCell ref="A64:G64"/>
    <mergeCell ref="H64:I64"/>
    <mergeCell ref="A65:I65"/>
    <mergeCell ref="B54:G54"/>
    <mergeCell ref="A55:G55"/>
    <mergeCell ref="A56:I56"/>
    <mergeCell ref="A57:I57"/>
    <mergeCell ref="B58:G58"/>
    <mergeCell ref="H58:I58"/>
    <mergeCell ref="B59:G59"/>
    <mergeCell ref="H59:I59"/>
    <mergeCell ref="B60:G60"/>
    <mergeCell ref="H60:I60"/>
    <mergeCell ref="A44:I44"/>
    <mergeCell ref="A45:I45"/>
    <mergeCell ref="B46:G46"/>
    <mergeCell ref="B47:G47"/>
    <mergeCell ref="B48:G48"/>
    <mergeCell ref="B50:G50"/>
    <mergeCell ref="B51:G51"/>
    <mergeCell ref="B52:G52"/>
    <mergeCell ref="B53:G53"/>
    <mergeCell ref="A36:G36"/>
    <mergeCell ref="H36:I36"/>
    <mergeCell ref="A37:I37"/>
    <mergeCell ref="A38:I38"/>
    <mergeCell ref="A39:I39"/>
    <mergeCell ref="B40:G40"/>
    <mergeCell ref="B41:G41"/>
    <mergeCell ref="B42:G42"/>
    <mergeCell ref="A43:G43"/>
    <mergeCell ref="H43:I43"/>
    <mergeCell ref="H30:I30"/>
    <mergeCell ref="H31:I31"/>
    <mergeCell ref="B32:G32"/>
    <mergeCell ref="H32:I32"/>
    <mergeCell ref="B33:G33"/>
    <mergeCell ref="H33:I33"/>
    <mergeCell ref="B34:G34"/>
    <mergeCell ref="H34:I34"/>
    <mergeCell ref="B35:G35"/>
    <mergeCell ref="H35:I35"/>
    <mergeCell ref="B24:G24"/>
    <mergeCell ref="H24:I24"/>
    <mergeCell ref="B25:G25"/>
    <mergeCell ref="H25:I25"/>
    <mergeCell ref="A26:I26"/>
    <mergeCell ref="A27:I27"/>
    <mergeCell ref="B28:G28"/>
    <mergeCell ref="H28:I28"/>
    <mergeCell ref="B29:G29"/>
    <mergeCell ref="H29:I29"/>
    <mergeCell ref="A17:I17"/>
    <mergeCell ref="A18:I18"/>
    <mergeCell ref="A19:I19"/>
    <mergeCell ref="A20:I20"/>
    <mergeCell ref="B21:G21"/>
    <mergeCell ref="H21:I21"/>
    <mergeCell ref="B22:G22"/>
    <mergeCell ref="H22:I22"/>
    <mergeCell ref="B23:G23"/>
    <mergeCell ref="H23:I23"/>
    <mergeCell ref="G10:I10"/>
    <mergeCell ref="A11:I11"/>
    <mergeCell ref="A12:I12"/>
    <mergeCell ref="B13:G13"/>
    <mergeCell ref="H13:I13"/>
    <mergeCell ref="B14:G14"/>
    <mergeCell ref="H14:I14"/>
    <mergeCell ref="C15:I15"/>
    <mergeCell ref="A16:I16"/>
    <mergeCell ref="E1:H1"/>
    <mergeCell ref="A4:I4"/>
    <mergeCell ref="A5:I5"/>
    <mergeCell ref="A6:I6"/>
    <mergeCell ref="B7:F7"/>
    <mergeCell ref="G7:I7"/>
    <mergeCell ref="B8:F8"/>
    <mergeCell ref="G8:I8"/>
    <mergeCell ref="B9:F9"/>
    <mergeCell ref="G9:I9"/>
  </mergeCells>
  <pageMargins left="0.51180555555555596" right="0.51180555555555596" top="0.78749999999999998" bottom="0.78749999999999998" header="0.511811023622047" footer="0.511811023622047"/>
  <pageSetup paperSize="9" scale="66" orientation="portrait" horizontalDpi="300" verticalDpi="300" r:id="rId1"/>
  <rowBreaks count="2" manualBreakCount="2">
    <brk id="43" max="16383" man="1"/>
    <brk id="9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53"/>
  <sheetViews>
    <sheetView view="pageBreakPreview" topLeftCell="A127" zoomScaleNormal="100" workbookViewId="0">
      <selection activeCell="L144" sqref="L144"/>
    </sheetView>
  </sheetViews>
  <sheetFormatPr defaultColWidth="8.7109375" defaultRowHeight="15"/>
  <cols>
    <col min="3" max="3" width="18.140625" customWidth="1"/>
    <col min="6" max="6" width="5" customWidth="1"/>
    <col min="7" max="7" width="14.42578125" customWidth="1"/>
    <col min="9" max="9" width="19.5703125" customWidth="1"/>
    <col min="12" max="12" width="10.28515625" customWidth="1"/>
    <col min="14" max="14" width="12.140625" customWidth="1"/>
  </cols>
  <sheetData>
    <row r="1" spans="1:9">
      <c r="A1" s="15"/>
      <c r="B1" s="16" t="s">
        <v>168</v>
      </c>
      <c r="C1" s="17"/>
      <c r="D1" s="18"/>
      <c r="E1" s="236"/>
      <c r="F1" s="236"/>
      <c r="G1" s="236"/>
      <c r="H1" s="236"/>
      <c r="I1" s="20"/>
    </row>
    <row r="2" spans="1:9">
      <c r="A2" s="15"/>
      <c r="B2" s="18" t="s">
        <v>310</v>
      </c>
      <c r="C2" s="18"/>
      <c r="D2" s="21" t="s">
        <v>311</v>
      </c>
      <c r="E2" s="22"/>
      <c r="F2" s="22"/>
      <c r="G2" s="18"/>
      <c r="H2" s="18"/>
      <c r="I2" s="20"/>
    </row>
    <row r="3" spans="1:9">
      <c r="A3" s="23"/>
      <c r="B3" s="24" t="s">
        <v>312</v>
      </c>
      <c r="C3" s="25"/>
      <c r="D3" s="26" t="s">
        <v>313</v>
      </c>
      <c r="E3" s="27"/>
      <c r="F3" s="28"/>
      <c r="G3" s="28"/>
      <c r="H3" s="28"/>
      <c r="I3" s="29"/>
    </row>
    <row r="4" spans="1:9">
      <c r="A4" s="237"/>
      <c r="B4" s="237"/>
      <c r="C4" s="237"/>
      <c r="D4" s="237"/>
      <c r="E4" s="237"/>
      <c r="F4" s="237"/>
      <c r="G4" s="237"/>
      <c r="H4" s="237"/>
      <c r="I4" s="237"/>
    </row>
    <row r="5" spans="1:9">
      <c r="A5" s="238" t="s">
        <v>15</v>
      </c>
      <c r="B5" s="238"/>
      <c r="C5" s="238"/>
      <c r="D5" s="238"/>
      <c r="E5" s="238"/>
      <c r="F5" s="238"/>
      <c r="G5" s="238"/>
      <c r="H5" s="238"/>
      <c r="I5" s="238"/>
    </row>
    <row r="6" spans="1:9">
      <c r="A6" s="239"/>
      <c r="B6" s="239"/>
      <c r="C6" s="239"/>
      <c r="D6" s="239"/>
      <c r="E6" s="239"/>
      <c r="F6" s="239"/>
      <c r="G6" s="239"/>
      <c r="H6" s="239"/>
      <c r="I6" s="239"/>
    </row>
    <row r="7" spans="1:9">
      <c r="A7" s="30" t="s">
        <v>16</v>
      </c>
      <c r="B7" s="240" t="s">
        <v>17</v>
      </c>
      <c r="C7" s="240"/>
      <c r="D7" s="240"/>
      <c r="E7" s="240"/>
      <c r="F7" s="240"/>
      <c r="G7" s="241"/>
      <c r="H7" s="241"/>
      <c r="I7" s="241"/>
    </row>
    <row r="8" spans="1:9">
      <c r="A8" s="30" t="s">
        <v>18</v>
      </c>
      <c r="B8" s="240" t="s">
        <v>19</v>
      </c>
      <c r="C8" s="240"/>
      <c r="D8" s="240"/>
      <c r="E8" s="240"/>
      <c r="F8" s="240"/>
      <c r="G8" s="242" t="s">
        <v>20</v>
      </c>
      <c r="H8" s="242"/>
      <c r="I8" s="242"/>
    </row>
    <row r="9" spans="1:9">
      <c r="A9" s="31" t="s">
        <v>21</v>
      </c>
      <c r="B9" s="243" t="s">
        <v>22</v>
      </c>
      <c r="C9" s="243"/>
      <c r="D9" s="243"/>
      <c r="E9" s="243"/>
      <c r="F9" s="243"/>
      <c r="G9" s="241"/>
      <c r="H9" s="241"/>
      <c r="I9" s="241"/>
    </row>
    <row r="10" spans="1:9">
      <c r="A10" s="30" t="s">
        <v>23</v>
      </c>
      <c r="B10" s="32" t="s">
        <v>24</v>
      </c>
      <c r="C10" s="33"/>
      <c r="D10" s="33"/>
      <c r="E10" s="33"/>
      <c r="F10" s="33"/>
      <c r="G10" s="244"/>
      <c r="H10" s="244"/>
      <c r="I10" s="244"/>
    </row>
    <row r="11" spans="1:9">
      <c r="A11" s="245"/>
      <c r="B11" s="245"/>
      <c r="C11" s="245"/>
      <c r="D11" s="245"/>
      <c r="E11" s="245"/>
      <c r="F11" s="245"/>
      <c r="G11" s="245"/>
      <c r="H11" s="245"/>
      <c r="I11" s="245"/>
    </row>
    <row r="12" spans="1:9">
      <c r="A12" s="246" t="s">
        <v>25</v>
      </c>
      <c r="B12" s="246"/>
      <c r="C12" s="246"/>
      <c r="D12" s="246"/>
      <c r="E12" s="246"/>
      <c r="F12" s="246"/>
      <c r="G12" s="246"/>
      <c r="H12" s="246"/>
      <c r="I12" s="246"/>
    </row>
    <row r="13" spans="1:9">
      <c r="A13" s="30">
        <v>1</v>
      </c>
      <c r="B13" s="240" t="s">
        <v>26</v>
      </c>
      <c r="C13" s="240"/>
      <c r="D13" s="240"/>
      <c r="E13" s="240"/>
      <c r="F13" s="240"/>
      <c r="G13" s="240"/>
      <c r="H13" s="244" t="s">
        <v>27</v>
      </c>
      <c r="I13" s="244"/>
    </row>
    <row r="14" spans="1:9">
      <c r="A14" s="30">
        <v>2</v>
      </c>
      <c r="B14" s="240" t="s">
        <v>28</v>
      </c>
      <c r="C14" s="240"/>
      <c r="D14" s="240"/>
      <c r="E14" s="240"/>
      <c r="F14" s="240"/>
      <c r="G14" s="240"/>
      <c r="H14" s="244">
        <v>1</v>
      </c>
      <c r="I14" s="244"/>
    </row>
    <row r="15" spans="1:9">
      <c r="A15" s="30">
        <v>3</v>
      </c>
      <c r="B15" s="32" t="s">
        <v>29</v>
      </c>
      <c r="C15" s="247"/>
      <c r="D15" s="247"/>
      <c r="E15" s="247"/>
      <c r="F15" s="247"/>
      <c r="G15" s="247"/>
      <c r="H15" s="247"/>
      <c r="I15" s="247"/>
    </row>
    <row r="16" spans="1:9">
      <c r="A16" s="245"/>
      <c r="B16" s="245"/>
      <c r="C16" s="245"/>
      <c r="D16" s="245"/>
      <c r="E16" s="245"/>
      <c r="F16" s="245"/>
      <c r="G16" s="245"/>
      <c r="H16" s="245"/>
      <c r="I16" s="245"/>
    </row>
    <row r="17" spans="1:10">
      <c r="A17" s="246" t="s">
        <v>30</v>
      </c>
      <c r="B17" s="246"/>
      <c r="C17" s="246"/>
      <c r="D17" s="246"/>
      <c r="E17" s="246"/>
      <c r="F17" s="246"/>
      <c r="G17" s="246"/>
      <c r="H17" s="246"/>
      <c r="I17" s="246"/>
    </row>
    <row r="18" spans="1:10">
      <c r="A18" s="245"/>
      <c r="B18" s="245"/>
      <c r="C18" s="245"/>
      <c r="D18" s="245"/>
      <c r="E18" s="245"/>
      <c r="F18" s="245"/>
      <c r="G18" s="245"/>
      <c r="H18" s="245"/>
      <c r="I18" s="245"/>
    </row>
    <row r="19" spans="1:10">
      <c r="A19" s="248" t="s">
        <v>31</v>
      </c>
      <c r="B19" s="248"/>
      <c r="C19" s="248"/>
      <c r="D19" s="248"/>
      <c r="E19" s="248"/>
      <c r="F19" s="248"/>
      <c r="G19" s="248"/>
      <c r="H19" s="248"/>
      <c r="I19" s="248"/>
    </row>
    <row r="20" spans="1:10">
      <c r="A20" s="249" t="s">
        <v>32</v>
      </c>
      <c r="B20" s="249"/>
      <c r="C20" s="249"/>
      <c r="D20" s="249"/>
      <c r="E20" s="249"/>
      <c r="F20" s="249"/>
      <c r="G20" s="249"/>
      <c r="H20" s="249"/>
      <c r="I20" s="249"/>
    </row>
    <row r="21" spans="1:10" ht="38.25" customHeight="1">
      <c r="A21" s="34">
        <v>1</v>
      </c>
      <c r="B21" s="250" t="s">
        <v>33</v>
      </c>
      <c r="C21" s="250"/>
      <c r="D21" s="250"/>
      <c r="E21" s="250"/>
      <c r="F21" s="250"/>
      <c r="G21" s="250"/>
      <c r="H21" s="251" t="s">
        <v>178</v>
      </c>
      <c r="I21" s="251"/>
    </row>
    <row r="22" spans="1:10">
      <c r="A22" s="35">
        <v>2</v>
      </c>
      <c r="B22" s="240" t="s">
        <v>35</v>
      </c>
      <c r="C22" s="240"/>
      <c r="D22" s="240"/>
      <c r="E22" s="240"/>
      <c r="F22" s="240"/>
      <c r="G22" s="240"/>
      <c r="H22" s="244" t="s">
        <v>36</v>
      </c>
      <c r="I22" s="244"/>
    </row>
    <row r="23" spans="1:10">
      <c r="A23" s="35">
        <v>3</v>
      </c>
      <c r="B23" s="240" t="s">
        <v>37</v>
      </c>
      <c r="C23" s="240"/>
      <c r="D23" s="240"/>
      <c r="E23" s="240"/>
      <c r="F23" s="240"/>
      <c r="G23" s="240"/>
      <c r="H23" s="252">
        <v>0</v>
      </c>
      <c r="I23" s="252"/>
    </row>
    <row r="24" spans="1:10">
      <c r="A24" s="35">
        <v>4</v>
      </c>
      <c r="B24" s="253" t="s">
        <v>38</v>
      </c>
      <c r="C24" s="253"/>
      <c r="D24" s="253"/>
      <c r="E24" s="253"/>
      <c r="F24" s="253"/>
      <c r="G24" s="253"/>
      <c r="H24" s="254" t="s">
        <v>39</v>
      </c>
      <c r="I24" s="254"/>
    </row>
    <row r="25" spans="1:10">
      <c r="A25" s="35">
        <v>5</v>
      </c>
      <c r="B25" s="253" t="s">
        <v>40</v>
      </c>
      <c r="C25" s="253"/>
      <c r="D25" s="253"/>
      <c r="E25" s="253"/>
      <c r="F25" s="253"/>
      <c r="G25" s="253"/>
      <c r="H25" s="255">
        <v>45658</v>
      </c>
      <c r="I25" s="255"/>
    </row>
    <row r="26" spans="1:10">
      <c r="A26" s="256"/>
      <c r="B26" s="256"/>
      <c r="C26" s="256"/>
      <c r="D26" s="256"/>
      <c r="E26" s="256"/>
      <c r="F26" s="256"/>
      <c r="G26" s="256"/>
      <c r="H26" s="256"/>
      <c r="I26" s="256"/>
    </row>
    <row r="27" spans="1:10">
      <c r="A27" s="257" t="s">
        <v>41</v>
      </c>
      <c r="B27" s="257"/>
      <c r="C27" s="257"/>
      <c r="D27" s="257"/>
      <c r="E27" s="257"/>
      <c r="F27" s="257"/>
      <c r="G27" s="257"/>
      <c r="H27" s="257"/>
      <c r="I27" s="257"/>
    </row>
    <row r="28" spans="1:10">
      <c r="A28" s="36">
        <v>1</v>
      </c>
      <c r="B28" s="258" t="s">
        <v>42</v>
      </c>
      <c r="C28" s="258"/>
      <c r="D28" s="258"/>
      <c r="E28" s="258"/>
      <c r="F28" s="258"/>
      <c r="G28" s="258"/>
      <c r="H28" s="259" t="s">
        <v>43</v>
      </c>
      <c r="I28" s="259"/>
    </row>
    <row r="29" spans="1:10">
      <c r="A29" s="35" t="s">
        <v>16</v>
      </c>
      <c r="B29" s="240" t="s">
        <v>44</v>
      </c>
      <c r="C29" s="240"/>
      <c r="D29" s="240"/>
      <c r="E29" s="240"/>
      <c r="F29" s="240"/>
      <c r="G29" s="240"/>
      <c r="H29" s="260">
        <v>1919.07</v>
      </c>
      <c r="I29" s="260"/>
      <c r="J29" t="s">
        <v>45</v>
      </c>
    </row>
    <row r="30" spans="1:10">
      <c r="A30" s="37" t="s">
        <v>18</v>
      </c>
      <c r="B30" s="38" t="s">
        <v>46</v>
      </c>
      <c r="C30" s="39"/>
      <c r="D30" s="39"/>
      <c r="E30" s="39"/>
      <c r="F30" s="39"/>
      <c r="G30" s="40"/>
      <c r="H30" s="312">
        <f>H29*0.3</f>
        <v>575.721</v>
      </c>
      <c r="I30" s="312"/>
    </row>
    <row r="31" spans="1:10">
      <c r="A31" s="37" t="s">
        <v>21</v>
      </c>
      <c r="B31" s="38" t="s">
        <v>47</v>
      </c>
      <c r="C31" s="39"/>
      <c r="D31" s="39"/>
      <c r="E31" s="39"/>
      <c r="F31" s="39"/>
      <c r="G31" s="40"/>
      <c r="H31" s="313"/>
      <c r="I31" s="313"/>
    </row>
    <row r="32" spans="1:10">
      <c r="A32" s="35" t="s">
        <v>23</v>
      </c>
      <c r="B32" s="263" t="s">
        <v>48</v>
      </c>
      <c r="C32" s="263"/>
      <c r="D32" s="263"/>
      <c r="E32" s="263"/>
      <c r="F32" s="263"/>
      <c r="G32" s="263"/>
      <c r="H32" s="312">
        <v>0</v>
      </c>
      <c r="I32" s="312"/>
    </row>
    <row r="33" spans="1:9">
      <c r="A33" s="35" t="s">
        <v>49</v>
      </c>
      <c r="B33" s="263" t="s">
        <v>50</v>
      </c>
      <c r="C33" s="263"/>
      <c r="D33" s="263"/>
      <c r="E33" s="263"/>
      <c r="F33" s="263"/>
      <c r="G33" s="263"/>
      <c r="H33" s="312">
        <v>0</v>
      </c>
      <c r="I33" s="312"/>
    </row>
    <row r="34" spans="1:9">
      <c r="A34" s="30" t="s">
        <v>51</v>
      </c>
      <c r="B34" s="263" t="s">
        <v>52</v>
      </c>
      <c r="C34" s="263"/>
      <c r="D34" s="263"/>
      <c r="E34" s="263"/>
      <c r="F34" s="263"/>
      <c r="G34" s="263"/>
      <c r="H34" s="312">
        <v>0</v>
      </c>
      <c r="I34" s="312"/>
    </row>
    <row r="35" spans="1:9">
      <c r="A35" s="35" t="s">
        <v>53</v>
      </c>
      <c r="B35" s="253" t="s">
        <v>54</v>
      </c>
      <c r="C35" s="253"/>
      <c r="D35" s="253"/>
      <c r="E35" s="253"/>
      <c r="F35" s="253"/>
      <c r="G35" s="253"/>
      <c r="H35" s="314">
        <v>0</v>
      </c>
      <c r="I35" s="314"/>
    </row>
    <row r="36" spans="1:9">
      <c r="A36" s="265" t="s">
        <v>55</v>
      </c>
      <c r="B36" s="265"/>
      <c r="C36" s="265"/>
      <c r="D36" s="265"/>
      <c r="E36" s="265"/>
      <c r="F36" s="265"/>
      <c r="G36" s="265"/>
      <c r="H36" s="266">
        <f>SUM(H29:I35)</f>
        <v>2494.7910000000002</v>
      </c>
      <c r="I36" s="266"/>
    </row>
    <row r="37" spans="1:9">
      <c r="A37" s="256"/>
      <c r="B37" s="256"/>
      <c r="C37" s="256"/>
      <c r="D37" s="256"/>
      <c r="E37" s="256"/>
      <c r="F37" s="256"/>
      <c r="G37" s="256"/>
      <c r="H37" s="256"/>
      <c r="I37" s="256"/>
    </row>
    <row r="38" spans="1:9">
      <c r="A38" s="257" t="s">
        <v>56</v>
      </c>
      <c r="B38" s="257"/>
      <c r="C38" s="257"/>
      <c r="D38" s="257"/>
      <c r="E38" s="257"/>
      <c r="F38" s="257"/>
      <c r="G38" s="257"/>
      <c r="H38" s="257"/>
      <c r="I38" s="257"/>
    </row>
    <row r="39" spans="1:9">
      <c r="A39" s="258" t="s">
        <v>57</v>
      </c>
      <c r="B39" s="258"/>
      <c r="C39" s="258"/>
      <c r="D39" s="258"/>
      <c r="E39" s="258"/>
      <c r="F39" s="258"/>
      <c r="G39" s="258"/>
      <c r="H39" s="258"/>
      <c r="I39" s="258"/>
    </row>
    <row r="40" spans="1:9">
      <c r="A40" s="36" t="s">
        <v>58</v>
      </c>
      <c r="B40" s="258" t="s">
        <v>59</v>
      </c>
      <c r="C40" s="258"/>
      <c r="D40" s="258"/>
      <c r="E40" s="258"/>
      <c r="F40" s="258"/>
      <c r="G40" s="258"/>
      <c r="H40" s="36" t="s">
        <v>60</v>
      </c>
      <c r="I40" s="41" t="s">
        <v>43</v>
      </c>
    </row>
    <row r="41" spans="1:9">
      <c r="A41" s="35" t="s">
        <v>16</v>
      </c>
      <c r="B41" s="253" t="s">
        <v>61</v>
      </c>
      <c r="C41" s="253"/>
      <c r="D41" s="253"/>
      <c r="E41" s="253"/>
      <c r="F41" s="253"/>
      <c r="G41" s="253"/>
      <c r="H41" s="42">
        <f>1/12</f>
        <v>8.3333333333333329E-2</v>
      </c>
      <c r="I41" s="43">
        <f>H41*H36</f>
        <v>207.89924999999999</v>
      </c>
    </row>
    <row r="42" spans="1:9">
      <c r="A42" s="35" t="s">
        <v>18</v>
      </c>
      <c r="B42" s="253" t="s">
        <v>62</v>
      </c>
      <c r="C42" s="253"/>
      <c r="D42" s="253"/>
      <c r="E42" s="253"/>
      <c r="F42" s="253"/>
      <c r="G42" s="253"/>
      <c r="H42" s="44">
        <v>0.121</v>
      </c>
      <c r="I42" s="43">
        <f>H42*H36</f>
        <v>301.869711</v>
      </c>
    </row>
    <row r="43" spans="1:9">
      <c r="A43" s="265" t="s">
        <v>63</v>
      </c>
      <c r="B43" s="265"/>
      <c r="C43" s="265"/>
      <c r="D43" s="265"/>
      <c r="E43" s="265"/>
      <c r="F43" s="265"/>
      <c r="G43" s="265"/>
      <c r="H43" s="266">
        <f>SUM(I41:I42)</f>
        <v>509.76896099999999</v>
      </c>
      <c r="I43" s="266"/>
    </row>
    <row r="44" spans="1:9">
      <c r="A44" s="267"/>
      <c r="B44" s="267"/>
      <c r="C44" s="267"/>
      <c r="D44" s="267"/>
      <c r="E44" s="267"/>
      <c r="F44" s="267"/>
      <c r="G44" s="267"/>
      <c r="H44" s="267"/>
      <c r="I44" s="267"/>
    </row>
    <row r="45" spans="1:9">
      <c r="A45" s="258" t="s">
        <v>64</v>
      </c>
      <c r="B45" s="258"/>
      <c r="C45" s="258"/>
      <c r="D45" s="258"/>
      <c r="E45" s="258"/>
      <c r="F45" s="258"/>
      <c r="G45" s="258"/>
      <c r="H45" s="258"/>
      <c r="I45" s="258"/>
    </row>
    <row r="46" spans="1:9">
      <c r="A46" s="36" t="s">
        <v>65</v>
      </c>
      <c r="B46" s="258" t="s">
        <v>66</v>
      </c>
      <c r="C46" s="258"/>
      <c r="D46" s="258"/>
      <c r="E46" s="258"/>
      <c r="F46" s="258"/>
      <c r="G46" s="258"/>
      <c r="H46" s="36" t="s">
        <v>60</v>
      </c>
      <c r="I46" s="41" t="s">
        <v>43</v>
      </c>
    </row>
    <row r="47" spans="1:9">
      <c r="A47" s="35" t="s">
        <v>16</v>
      </c>
      <c r="B47" s="253" t="s">
        <v>67</v>
      </c>
      <c r="C47" s="253"/>
      <c r="D47" s="253"/>
      <c r="E47" s="253"/>
      <c r="F47" s="253"/>
      <c r="G47" s="253"/>
      <c r="H47" s="45">
        <v>0.2</v>
      </c>
      <c r="I47" s="80">
        <f>H47*($H$36+H43)</f>
        <v>600.91199219999999</v>
      </c>
    </row>
    <row r="48" spans="1:9">
      <c r="A48" s="35" t="s">
        <v>18</v>
      </c>
      <c r="B48" s="253" t="s">
        <v>68</v>
      </c>
      <c r="C48" s="253"/>
      <c r="D48" s="253"/>
      <c r="E48" s="253"/>
      <c r="F48" s="253"/>
      <c r="G48" s="253"/>
      <c r="H48" s="45">
        <v>2.5000000000000001E-2</v>
      </c>
      <c r="I48" s="80">
        <f>H48*($H$36+H43)</f>
        <v>75.113999024999998</v>
      </c>
    </row>
    <row r="49" spans="1:14">
      <c r="A49" s="47" t="s">
        <v>21</v>
      </c>
      <c r="B49" s="48" t="s">
        <v>69</v>
      </c>
      <c r="C49" s="49"/>
      <c r="D49" s="49"/>
      <c r="E49" s="49"/>
      <c r="F49" s="49"/>
      <c r="G49" s="50"/>
      <c r="H49" s="51">
        <v>0.03</v>
      </c>
      <c r="I49" s="80">
        <f>H49*($H$36+H43)</f>
        <v>90.136798829999989</v>
      </c>
    </row>
    <row r="50" spans="1:14">
      <c r="A50" s="47" t="s">
        <v>23</v>
      </c>
      <c r="B50" s="253" t="s">
        <v>70</v>
      </c>
      <c r="C50" s="253"/>
      <c r="D50" s="253"/>
      <c r="E50" s="253"/>
      <c r="F50" s="253"/>
      <c r="G50" s="253"/>
      <c r="H50" s="45">
        <v>1.4999999999999999E-2</v>
      </c>
      <c r="I50" s="80">
        <f>H50*($H$36+H43)</f>
        <v>45.068399414999995</v>
      </c>
    </row>
    <row r="51" spans="1:14">
      <c r="A51" s="35" t="s">
        <v>49</v>
      </c>
      <c r="B51" s="253" t="s">
        <v>71</v>
      </c>
      <c r="C51" s="253"/>
      <c r="D51" s="253"/>
      <c r="E51" s="253"/>
      <c r="F51" s="253"/>
      <c r="G51" s="253"/>
      <c r="H51" s="52">
        <v>0.01</v>
      </c>
      <c r="I51" s="80">
        <f>H51*($H$36+H43)</f>
        <v>30.04559961</v>
      </c>
    </row>
    <row r="52" spans="1:14">
      <c r="A52" s="35" t="s">
        <v>51</v>
      </c>
      <c r="B52" s="253" t="s">
        <v>72</v>
      </c>
      <c r="C52" s="253"/>
      <c r="D52" s="253"/>
      <c r="E52" s="253"/>
      <c r="F52" s="253"/>
      <c r="G52" s="253"/>
      <c r="H52" s="45">
        <v>6.0000000000000001E-3</v>
      </c>
      <c r="I52" s="80">
        <f>H52*($H$36+H43)</f>
        <v>18.027359766</v>
      </c>
    </row>
    <row r="53" spans="1:14">
      <c r="A53" s="35" t="s">
        <v>53</v>
      </c>
      <c r="B53" s="253" t="s">
        <v>73</v>
      </c>
      <c r="C53" s="253"/>
      <c r="D53" s="253"/>
      <c r="E53" s="253"/>
      <c r="F53" s="253"/>
      <c r="G53" s="253"/>
      <c r="H53" s="45">
        <v>2E-3</v>
      </c>
      <c r="I53" s="80">
        <f>H53*($H$36+H43)</f>
        <v>6.009119922</v>
      </c>
    </row>
    <row r="54" spans="1:14">
      <c r="A54" s="35" t="s">
        <v>74</v>
      </c>
      <c r="B54" s="253" t="s">
        <v>75</v>
      </c>
      <c r="C54" s="253"/>
      <c r="D54" s="253"/>
      <c r="E54" s="253"/>
      <c r="F54" s="253"/>
      <c r="G54" s="253"/>
      <c r="H54" s="52">
        <v>0.08</v>
      </c>
      <c r="I54" s="80">
        <f>H54*($H$36+H43)</f>
        <v>240.36479688</v>
      </c>
    </row>
    <row r="55" spans="1:14">
      <c r="A55" s="265" t="s">
        <v>76</v>
      </c>
      <c r="B55" s="265"/>
      <c r="C55" s="265"/>
      <c r="D55" s="265"/>
      <c r="E55" s="265"/>
      <c r="F55" s="265"/>
      <c r="G55" s="265"/>
      <c r="H55" s="53">
        <f>SUM(H47:H54)</f>
        <v>0.36800000000000005</v>
      </c>
      <c r="I55" s="81">
        <f>H55*($H$36+H43)</f>
        <v>1105.678065648</v>
      </c>
    </row>
    <row r="56" spans="1:14">
      <c r="A56" s="267"/>
      <c r="B56" s="267"/>
      <c r="C56" s="267"/>
      <c r="D56" s="267"/>
      <c r="E56" s="267"/>
      <c r="F56" s="267"/>
      <c r="G56" s="267"/>
      <c r="H56" s="267"/>
      <c r="I56" s="267"/>
    </row>
    <row r="57" spans="1:14">
      <c r="A57" s="265" t="s">
        <v>77</v>
      </c>
      <c r="B57" s="265"/>
      <c r="C57" s="265"/>
      <c r="D57" s="265"/>
      <c r="E57" s="265"/>
      <c r="F57" s="265"/>
      <c r="G57" s="265"/>
      <c r="H57" s="265"/>
      <c r="I57" s="265"/>
    </row>
    <row r="58" spans="1:14">
      <c r="A58" s="36" t="s">
        <v>78</v>
      </c>
      <c r="B58" s="258" t="s">
        <v>79</v>
      </c>
      <c r="C58" s="258"/>
      <c r="D58" s="258"/>
      <c r="E58" s="258"/>
      <c r="F58" s="258"/>
      <c r="G58" s="258"/>
      <c r="H58" s="265" t="s">
        <v>43</v>
      </c>
      <c r="I58" s="265"/>
      <c r="K58" s="35" t="s">
        <v>80</v>
      </c>
      <c r="L58" s="35" t="s">
        <v>81</v>
      </c>
      <c r="M58" s="35" t="s">
        <v>82</v>
      </c>
      <c r="N58" s="35" t="s">
        <v>83</v>
      </c>
    </row>
    <row r="59" spans="1:14">
      <c r="A59" s="55" t="s">
        <v>84</v>
      </c>
      <c r="B59" s="250" t="s">
        <v>85</v>
      </c>
      <c r="C59" s="250"/>
      <c r="D59" s="250"/>
      <c r="E59" s="250"/>
      <c r="F59" s="250"/>
      <c r="G59" s="250"/>
      <c r="H59" s="315">
        <f>(K59*L59*M59)-N59</f>
        <v>91.655800000000013</v>
      </c>
      <c r="I59" s="315"/>
      <c r="K59" s="56">
        <v>4.7</v>
      </c>
      <c r="L59" s="35">
        <v>2</v>
      </c>
      <c r="M59" s="35">
        <v>22</v>
      </c>
      <c r="N59" s="56">
        <f>H29*0.06</f>
        <v>115.1442</v>
      </c>
    </row>
    <row r="60" spans="1:14">
      <c r="A60" s="57" t="s">
        <v>18</v>
      </c>
      <c r="B60" s="250" t="s">
        <v>86</v>
      </c>
      <c r="C60" s="250"/>
      <c r="D60" s="250"/>
      <c r="E60" s="250"/>
      <c r="F60" s="250"/>
      <c r="G60" s="250"/>
      <c r="H60" s="316">
        <f>(L61*M61)-N61</f>
        <v>666.16000000000008</v>
      </c>
      <c r="I60" s="316"/>
      <c r="K60" s="35" t="s">
        <v>87</v>
      </c>
      <c r="L60" s="35" t="s">
        <v>88</v>
      </c>
      <c r="M60" s="35" t="s">
        <v>82</v>
      </c>
      <c r="N60" s="35" t="s">
        <v>83</v>
      </c>
    </row>
    <row r="61" spans="1:14">
      <c r="A61" s="35" t="s">
        <v>21</v>
      </c>
      <c r="B61" s="270" t="s">
        <v>89</v>
      </c>
      <c r="C61" s="270"/>
      <c r="D61" s="270"/>
      <c r="E61" s="270"/>
      <c r="F61" s="270"/>
      <c r="G61" s="270"/>
      <c r="H61" s="260">
        <f>16.73*0.8</f>
        <v>13.384</v>
      </c>
      <c r="I61" s="260"/>
      <c r="K61" s="35" t="s">
        <v>90</v>
      </c>
      <c r="L61" s="56">
        <v>37.85</v>
      </c>
      <c r="M61" s="35">
        <v>22</v>
      </c>
      <c r="N61" s="56">
        <f>(L61*M61*0.2)</f>
        <v>166.54000000000002</v>
      </c>
    </row>
    <row r="62" spans="1:14">
      <c r="A62" s="35" t="s">
        <v>23</v>
      </c>
      <c r="B62" s="270" t="s">
        <v>91</v>
      </c>
      <c r="C62" s="270"/>
      <c r="D62" s="270"/>
      <c r="E62" s="270"/>
      <c r="F62" s="270"/>
      <c r="G62" s="270"/>
      <c r="H62" s="260">
        <v>2.5</v>
      </c>
      <c r="I62" s="260"/>
    </row>
    <row r="63" spans="1:14">
      <c r="A63" s="35" t="s">
        <v>49</v>
      </c>
      <c r="B63" s="270" t="s">
        <v>92</v>
      </c>
      <c r="C63" s="270"/>
      <c r="D63" s="270"/>
      <c r="E63" s="270"/>
      <c r="F63" s="270"/>
      <c r="G63" s="270"/>
      <c r="H63" s="260">
        <v>29.66</v>
      </c>
      <c r="I63" s="260"/>
    </row>
    <row r="64" spans="1:14">
      <c r="A64" s="265" t="s">
        <v>63</v>
      </c>
      <c r="B64" s="265"/>
      <c r="C64" s="265"/>
      <c r="D64" s="265"/>
      <c r="E64" s="265"/>
      <c r="F64" s="265"/>
      <c r="G64" s="265"/>
      <c r="H64" s="266">
        <f>SUM(H59:I63)</f>
        <v>803.35980000000006</v>
      </c>
      <c r="I64" s="266"/>
    </row>
    <row r="65" spans="1:9">
      <c r="A65" s="245"/>
      <c r="B65" s="245"/>
      <c r="C65" s="245"/>
      <c r="D65" s="245"/>
      <c r="E65" s="245"/>
      <c r="F65" s="245"/>
      <c r="G65" s="245"/>
      <c r="H65" s="245"/>
      <c r="I65" s="245"/>
    </row>
    <row r="66" spans="1:9">
      <c r="A66" s="273" t="s">
        <v>93</v>
      </c>
      <c r="B66" s="273"/>
      <c r="C66" s="273"/>
      <c r="D66" s="273"/>
      <c r="E66" s="273"/>
      <c r="F66" s="273"/>
      <c r="G66" s="273"/>
      <c r="H66" s="273"/>
      <c r="I66" s="273"/>
    </row>
    <row r="67" spans="1:9">
      <c r="A67" s="274"/>
      <c r="B67" s="274"/>
      <c r="C67" s="274"/>
      <c r="D67" s="274"/>
      <c r="E67" s="274"/>
      <c r="F67" s="274"/>
      <c r="G67" s="274"/>
      <c r="H67" s="274"/>
      <c r="I67" s="274"/>
    </row>
    <row r="68" spans="1:9">
      <c r="A68" s="58">
        <v>2</v>
      </c>
      <c r="B68" s="275" t="s">
        <v>94</v>
      </c>
      <c r="C68" s="275"/>
      <c r="D68" s="275"/>
      <c r="E68" s="275"/>
      <c r="F68" s="275"/>
      <c r="G68" s="275"/>
      <c r="H68" s="276" t="s">
        <v>43</v>
      </c>
      <c r="I68" s="276"/>
    </row>
    <row r="69" spans="1:9">
      <c r="A69" s="37" t="s">
        <v>58</v>
      </c>
      <c r="B69" s="270" t="s">
        <v>95</v>
      </c>
      <c r="C69" s="270"/>
      <c r="D69" s="270"/>
      <c r="E69" s="270"/>
      <c r="F69" s="270"/>
      <c r="G69" s="270"/>
      <c r="H69" s="281">
        <f>H43</f>
        <v>509.76896099999999</v>
      </c>
      <c r="I69" s="281"/>
    </row>
    <row r="70" spans="1:9">
      <c r="A70" s="37" t="s">
        <v>65</v>
      </c>
      <c r="B70" s="270" t="s">
        <v>66</v>
      </c>
      <c r="C70" s="270"/>
      <c r="D70" s="270"/>
      <c r="E70" s="270"/>
      <c r="F70" s="270"/>
      <c r="G70" s="270"/>
      <c r="H70" s="281">
        <f>I55</f>
        <v>1105.678065648</v>
      </c>
      <c r="I70" s="281"/>
    </row>
    <row r="71" spans="1:9">
      <c r="A71" s="37" t="s">
        <v>78</v>
      </c>
      <c r="B71" s="270" t="s">
        <v>79</v>
      </c>
      <c r="C71" s="270"/>
      <c r="D71" s="270"/>
      <c r="E71" s="270"/>
      <c r="F71" s="270"/>
      <c r="G71" s="270"/>
      <c r="H71" s="281">
        <f>H64</f>
        <v>803.35980000000006</v>
      </c>
      <c r="I71" s="281"/>
    </row>
    <row r="72" spans="1:9">
      <c r="A72" s="265" t="s">
        <v>63</v>
      </c>
      <c r="B72" s="265"/>
      <c r="C72" s="265"/>
      <c r="D72" s="265"/>
      <c r="E72" s="265"/>
      <c r="F72" s="265"/>
      <c r="G72" s="265"/>
      <c r="H72" s="266">
        <f>SUM(H69:I71)</f>
        <v>2418.806826648</v>
      </c>
      <c r="I72" s="266"/>
    </row>
    <row r="73" spans="1:9">
      <c r="A73" s="278"/>
      <c r="B73" s="278"/>
      <c r="C73" s="278"/>
      <c r="D73" s="278"/>
      <c r="E73" s="278"/>
      <c r="F73" s="278"/>
      <c r="G73" s="278"/>
      <c r="H73" s="278"/>
      <c r="I73" s="278"/>
    </row>
    <row r="74" spans="1:9">
      <c r="A74" s="257" t="s">
        <v>96</v>
      </c>
      <c r="B74" s="257"/>
      <c r="C74" s="257"/>
      <c r="D74" s="257"/>
      <c r="E74" s="257"/>
      <c r="F74" s="257"/>
      <c r="G74" s="257"/>
      <c r="H74" s="257"/>
      <c r="I74" s="257"/>
    </row>
    <row r="75" spans="1:9">
      <c r="A75" s="36">
        <v>3</v>
      </c>
      <c r="B75" s="258" t="s">
        <v>97</v>
      </c>
      <c r="C75" s="258"/>
      <c r="D75" s="258"/>
      <c r="E75" s="258"/>
      <c r="F75" s="258"/>
      <c r="G75" s="258"/>
      <c r="H75" s="36" t="s">
        <v>60</v>
      </c>
      <c r="I75" s="41" t="s">
        <v>43</v>
      </c>
    </row>
    <row r="76" spans="1:9">
      <c r="A76" s="35" t="s">
        <v>16</v>
      </c>
      <c r="B76" s="253" t="s">
        <v>98</v>
      </c>
      <c r="C76" s="253"/>
      <c r="D76" s="253"/>
      <c r="E76" s="253"/>
      <c r="F76" s="253"/>
      <c r="G76" s="253"/>
      <c r="H76" s="59">
        <v>4.1999999999999997E-3</v>
      </c>
      <c r="I76" s="80">
        <f t="shared" ref="I76:I81" si="0">H76*$H$36</f>
        <v>10.4781222</v>
      </c>
    </row>
    <row r="77" spans="1:9">
      <c r="A77" s="35" t="s">
        <v>18</v>
      </c>
      <c r="B77" s="253" t="s">
        <v>99</v>
      </c>
      <c r="C77" s="253"/>
      <c r="D77" s="253"/>
      <c r="E77" s="253"/>
      <c r="F77" s="253"/>
      <c r="G77" s="253"/>
      <c r="H77" s="59">
        <v>3.3300000000000002E-4</v>
      </c>
      <c r="I77" s="80">
        <f t="shared" si="0"/>
        <v>0.83076540300000012</v>
      </c>
    </row>
    <row r="78" spans="1:9">
      <c r="A78" s="35" t="s">
        <v>21</v>
      </c>
      <c r="B78" s="253" t="s">
        <v>173</v>
      </c>
      <c r="C78" s="253"/>
      <c r="D78" s="253"/>
      <c r="E78" s="253"/>
      <c r="F78" s="253"/>
      <c r="G78" s="253"/>
      <c r="H78" s="59">
        <v>2E-3</v>
      </c>
      <c r="I78" s="80">
        <f t="shared" si="0"/>
        <v>4.9895820000000004</v>
      </c>
    </row>
    <row r="79" spans="1:9">
      <c r="A79" s="35" t="s">
        <v>23</v>
      </c>
      <c r="B79" s="253" t="s">
        <v>174</v>
      </c>
      <c r="C79" s="253"/>
      <c r="D79" s="253"/>
      <c r="E79" s="253"/>
      <c r="F79" s="253"/>
      <c r="G79" s="253"/>
      <c r="H79" s="59">
        <v>1.9400000000000001E-2</v>
      </c>
      <c r="I79" s="80">
        <f t="shared" si="0"/>
        <v>48.398945400000002</v>
      </c>
    </row>
    <row r="80" spans="1:9">
      <c r="A80" s="35" t="s">
        <v>49</v>
      </c>
      <c r="B80" s="253" t="s">
        <v>102</v>
      </c>
      <c r="C80" s="253"/>
      <c r="D80" s="253"/>
      <c r="E80" s="253"/>
      <c r="F80" s="253"/>
      <c r="G80" s="253"/>
      <c r="H80" s="59">
        <v>7.1399999999999996E-3</v>
      </c>
      <c r="I80" s="80">
        <f t="shared" si="0"/>
        <v>17.81280774</v>
      </c>
    </row>
    <row r="81" spans="1:9">
      <c r="A81" s="35" t="s">
        <v>51</v>
      </c>
      <c r="B81" s="253" t="s">
        <v>175</v>
      </c>
      <c r="C81" s="253"/>
      <c r="D81" s="253"/>
      <c r="E81" s="253"/>
      <c r="F81" s="253"/>
      <c r="G81" s="253"/>
      <c r="H81" s="59">
        <v>3.7999999999999999E-2</v>
      </c>
      <c r="I81" s="80">
        <f t="shared" si="0"/>
        <v>94.802058000000002</v>
      </c>
    </row>
    <row r="82" spans="1:9">
      <c r="A82" s="265" t="s">
        <v>63</v>
      </c>
      <c r="B82" s="265"/>
      <c r="C82" s="265"/>
      <c r="D82" s="265"/>
      <c r="E82" s="265"/>
      <c r="F82" s="265"/>
      <c r="G82" s="265"/>
      <c r="H82" s="266">
        <f>SUM(I76:I81)</f>
        <v>177.312280743</v>
      </c>
      <c r="I82" s="266"/>
    </row>
    <row r="83" spans="1:9">
      <c r="A83" s="317"/>
      <c r="B83" s="317"/>
      <c r="C83" s="317"/>
      <c r="D83" s="317"/>
      <c r="E83" s="317"/>
      <c r="F83" s="317"/>
      <c r="G83" s="317"/>
      <c r="H83" s="317"/>
      <c r="I83" s="317"/>
    </row>
    <row r="84" spans="1:9">
      <c r="A84" s="257" t="s">
        <v>106</v>
      </c>
      <c r="B84" s="257"/>
      <c r="C84" s="257"/>
      <c r="D84" s="257"/>
      <c r="E84" s="257"/>
      <c r="F84" s="257"/>
      <c r="G84" s="257"/>
      <c r="H84" s="257"/>
      <c r="I84" s="257"/>
    </row>
    <row r="85" spans="1:9">
      <c r="A85" s="60" t="s">
        <v>107</v>
      </c>
      <c r="B85" s="61"/>
      <c r="C85" s="61"/>
      <c r="D85" s="61"/>
      <c r="E85" s="61"/>
      <c r="F85" s="61"/>
      <c r="G85" s="61"/>
      <c r="H85" s="61"/>
      <c r="I85" s="62">
        <f>H36+H72+H82-H59-H60</f>
        <v>4333.0943073909993</v>
      </c>
    </row>
    <row r="86" spans="1:9">
      <c r="A86" s="36" t="s">
        <v>108</v>
      </c>
      <c r="B86" s="258" t="s">
        <v>109</v>
      </c>
      <c r="C86" s="258"/>
      <c r="D86" s="258"/>
      <c r="E86" s="258"/>
      <c r="F86" s="258"/>
      <c r="G86" s="258"/>
      <c r="H86" s="36" t="s">
        <v>60</v>
      </c>
      <c r="I86" s="36" t="s">
        <v>43</v>
      </c>
    </row>
    <row r="87" spans="1:9">
      <c r="A87" s="35" t="s">
        <v>16</v>
      </c>
      <c r="B87" s="253" t="s">
        <v>110</v>
      </c>
      <c r="C87" s="253"/>
      <c r="D87" s="253"/>
      <c r="E87" s="253"/>
      <c r="F87" s="253"/>
      <c r="G87" s="253"/>
      <c r="H87" s="42">
        <v>1.6199999999999999E-2</v>
      </c>
      <c r="I87" s="82">
        <f t="shared" ref="I87:I92" si="1">H87*$I$85</f>
        <v>70.196127779734184</v>
      </c>
    </row>
    <row r="88" spans="1:9">
      <c r="A88" s="35" t="s">
        <v>18</v>
      </c>
      <c r="B88" s="253" t="s">
        <v>111</v>
      </c>
      <c r="C88" s="253"/>
      <c r="D88" s="253"/>
      <c r="E88" s="253"/>
      <c r="F88" s="253"/>
      <c r="G88" s="253"/>
      <c r="H88" s="42">
        <v>7.3000000000000001E-3</v>
      </c>
      <c r="I88" s="82">
        <f t="shared" si="1"/>
        <v>31.631588443954296</v>
      </c>
    </row>
    <row r="89" spans="1:9">
      <c r="A89" s="35" t="s">
        <v>21</v>
      </c>
      <c r="B89" s="253" t="s">
        <v>112</v>
      </c>
      <c r="C89" s="253"/>
      <c r="D89" s="253"/>
      <c r="E89" s="253"/>
      <c r="F89" s="253"/>
      <c r="G89" s="253"/>
      <c r="H89" s="42">
        <v>9.7999999999999997E-3</v>
      </c>
      <c r="I89" s="82">
        <f t="shared" si="1"/>
        <v>42.464324212431791</v>
      </c>
    </row>
    <row r="90" spans="1:9">
      <c r="A90" s="35" t="s">
        <v>23</v>
      </c>
      <c r="B90" s="253" t="s">
        <v>113</v>
      </c>
      <c r="C90" s="253"/>
      <c r="D90" s="253"/>
      <c r="E90" s="253"/>
      <c r="F90" s="253"/>
      <c r="G90" s="253"/>
      <c r="H90" s="42">
        <v>3.2000000000000002E-3</v>
      </c>
      <c r="I90" s="82">
        <f t="shared" si="1"/>
        <v>13.865901783651198</v>
      </c>
    </row>
    <row r="91" spans="1:9">
      <c r="A91" s="35" t="s">
        <v>49</v>
      </c>
      <c r="B91" s="253" t="s">
        <v>114</v>
      </c>
      <c r="C91" s="253"/>
      <c r="D91" s="253"/>
      <c r="E91" s="253"/>
      <c r="F91" s="253"/>
      <c r="G91" s="253"/>
      <c r="H91" s="42">
        <v>5.4000000000000003E-3</v>
      </c>
      <c r="I91" s="82">
        <f t="shared" si="1"/>
        <v>23.398709259911399</v>
      </c>
    </row>
    <row r="92" spans="1:9">
      <c r="A92" s="35" t="s">
        <v>51</v>
      </c>
      <c r="B92" s="253" t="s">
        <v>115</v>
      </c>
      <c r="C92" s="253"/>
      <c r="D92" s="253"/>
      <c r="E92" s="253"/>
      <c r="F92" s="253"/>
      <c r="G92" s="253"/>
      <c r="H92" s="42">
        <v>0</v>
      </c>
      <c r="I92" s="82">
        <f t="shared" si="1"/>
        <v>0</v>
      </c>
    </row>
    <row r="93" spans="1:9">
      <c r="A93" s="276" t="s">
        <v>63</v>
      </c>
      <c r="B93" s="276"/>
      <c r="C93" s="276"/>
      <c r="D93" s="276"/>
      <c r="E93" s="276"/>
      <c r="F93" s="276"/>
      <c r="G93" s="276"/>
      <c r="H93" s="63">
        <f>SUM(H87:H92)</f>
        <v>4.19E-2</v>
      </c>
      <c r="I93" s="83">
        <f>SUM(I87:I92)</f>
        <v>181.55665147968284</v>
      </c>
    </row>
    <row r="94" spans="1:9">
      <c r="A94" s="278"/>
      <c r="B94" s="278"/>
      <c r="C94" s="278"/>
      <c r="D94" s="278"/>
      <c r="E94" s="278"/>
      <c r="F94" s="278"/>
      <c r="G94" s="278"/>
      <c r="H94" s="278"/>
      <c r="I94" s="278"/>
    </row>
    <row r="95" spans="1:9">
      <c r="A95" s="265" t="s">
        <v>116</v>
      </c>
      <c r="B95" s="265"/>
      <c r="C95" s="265"/>
      <c r="D95" s="265"/>
      <c r="E95" s="265"/>
      <c r="F95" s="265"/>
      <c r="G95" s="265"/>
      <c r="H95" s="265"/>
      <c r="I95" s="265"/>
    </row>
    <row r="96" spans="1:9">
      <c r="A96" s="36" t="s">
        <v>117</v>
      </c>
      <c r="B96" s="258" t="s">
        <v>118</v>
      </c>
      <c r="C96" s="258"/>
      <c r="D96" s="258"/>
      <c r="E96" s="258"/>
      <c r="F96" s="258"/>
      <c r="G96" s="258"/>
      <c r="H96" s="36" t="s">
        <v>60</v>
      </c>
      <c r="I96" s="36" t="s">
        <v>43</v>
      </c>
    </row>
    <row r="97" spans="1:9">
      <c r="A97" s="35" t="s">
        <v>16</v>
      </c>
      <c r="B97" s="253" t="s">
        <v>119</v>
      </c>
      <c r="C97" s="253"/>
      <c r="D97" s="253"/>
      <c r="E97" s="253"/>
      <c r="F97" s="253"/>
      <c r="G97" s="253"/>
      <c r="H97" s="42"/>
      <c r="I97" s="84">
        <f>(H29+H30+H31)*H97</f>
        <v>0</v>
      </c>
    </row>
    <row r="98" spans="1:9">
      <c r="A98" s="265" t="s">
        <v>63</v>
      </c>
      <c r="B98" s="265"/>
      <c r="C98" s="265"/>
      <c r="D98" s="265"/>
      <c r="E98" s="265"/>
      <c r="F98" s="265"/>
      <c r="G98" s="265"/>
      <c r="H98" s="280">
        <f>SUM(I94:I97)</f>
        <v>0</v>
      </c>
      <c r="I98" s="280"/>
    </row>
    <row r="99" spans="1:9" ht="12.75" customHeight="1">
      <c r="A99" s="245"/>
      <c r="B99" s="245"/>
      <c r="C99" s="245"/>
      <c r="D99" s="245"/>
      <c r="E99" s="245"/>
      <c r="F99" s="245"/>
      <c r="G99" s="245"/>
      <c r="H99" s="245"/>
      <c r="I99" s="245"/>
    </row>
    <row r="100" spans="1:9">
      <c r="A100" s="273" t="s">
        <v>120</v>
      </c>
      <c r="B100" s="273"/>
      <c r="C100" s="273"/>
      <c r="D100" s="273"/>
      <c r="E100" s="273"/>
      <c r="F100" s="273"/>
      <c r="G100" s="273"/>
      <c r="H100" s="273"/>
      <c r="I100" s="273"/>
    </row>
    <row r="101" spans="1:9">
      <c r="A101" s="274"/>
      <c r="B101" s="274"/>
      <c r="C101" s="274"/>
      <c r="D101" s="274"/>
      <c r="E101" s="274"/>
      <c r="F101" s="274"/>
      <c r="G101" s="274"/>
      <c r="H101" s="274"/>
      <c r="I101" s="274"/>
    </row>
    <row r="102" spans="1:9">
      <c r="A102" s="58">
        <v>4</v>
      </c>
      <c r="B102" s="275" t="s">
        <v>94</v>
      </c>
      <c r="C102" s="275"/>
      <c r="D102" s="275"/>
      <c r="E102" s="275"/>
      <c r="F102" s="275"/>
      <c r="G102" s="275"/>
      <c r="H102" s="276" t="s">
        <v>43</v>
      </c>
      <c r="I102" s="276"/>
    </row>
    <row r="103" spans="1:9">
      <c r="A103" s="37" t="s">
        <v>108</v>
      </c>
      <c r="B103" s="270" t="s">
        <v>121</v>
      </c>
      <c r="C103" s="270"/>
      <c r="D103" s="270"/>
      <c r="E103" s="270"/>
      <c r="F103" s="270"/>
      <c r="G103" s="270"/>
      <c r="H103" s="281">
        <f>I93</f>
        <v>181.55665147968284</v>
      </c>
      <c r="I103" s="281"/>
    </row>
    <row r="104" spans="1:9">
      <c r="A104" s="37" t="s">
        <v>117</v>
      </c>
      <c r="B104" s="270" t="s">
        <v>118</v>
      </c>
      <c r="C104" s="270"/>
      <c r="D104" s="270"/>
      <c r="E104" s="270"/>
      <c r="F104" s="270"/>
      <c r="G104" s="270"/>
      <c r="H104" s="281">
        <f>H98</f>
        <v>0</v>
      </c>
      <c r="I104" s="281"/>
    </row>
    <row r="105" spans="1:9">
      <c r="A105" s="265" t="s">
        <v>63</v>
      </c>
      <c r="B105" s="265"/>
      <c r="C105" s="265"/>
      <c r="D105" s="265"/>
      <c r="E105" s="265"/>
      <c r="F105" s="265"/>
      <c r="G105" s="265"/>
      <c r="H105" s="282">
        <f>SUM(H103:I104)</f>
        <v>181.55665147968284</v>
      </c>
      <c r="I105" s="282"/>
    </row>
    <row r="106" spans="1:9">
      <c r="A106" s="278"/>
      <c r="B106" s="278"/>
      <c r="C106" s="278"/>
      <c r="D106" s="278"/>
      <c r="E106" s="278"/>
      <c r="F106" s="278"/>
      <c r="G106" s="278"/>
      <c r="H106" s="278"/>
      <c r="I106" s="278"/>
    </row>
    <row r="107" spans="1:9">
      <c r="A107" s="257" t="s">
        <v>122</v>
      </c>
      <c r="B107" s="257"/>
      <c r="C107" s="257"/>
      <c r="D107" s="257"/>
      <c r="E107" s="257"/>
      <c r="F107" s="257"/>
      <c r="G107" s="257"/>
      <c r="H107" s="257"/>
      <c r="I107" s="257"/>
    </row>
    <row r="108" spans="1:9">
      <c r="A108" s="36">
        <v>5</v>
      </c>
      <c r="B108" s="258" t="s">
        <v>123</v>
      </c>
      <c r="C108" s="258"/>
      <c r="D108" s="258"/>
      <c r="E108" s="258"/>
      <c r="F108" s="258"/>
      <c r="G108" s="258"/>
      <c r="H108" s="265" t="s">
        <v>43</v>
      </c>
      <c r="I108" s="265"/>
    </row>
    <row r="109" spans="1:9">
      <c r="A109" s="37" t="s">
        <v>16</v>
      </c>
      <c r="B109" s="270" t="s">
        <v>124</v>
      </c>
      <c r="C109" s="270"/>
      <c r="D109" s="270"/>
      <c r="E109" s="270"/>
      <c r="F109" s="270"/>
      <c r="G109" s="270"/>
      <c r="H109" s="283">
        <f>uniformes!F25</f>
        <v>112.655</v>
      </c>
      <c r="I109" s="283"/>
    </row>
    <row r="110" spans="1:9">
      <c r="A110" s="37" t="s">
        <v>18</v>
      </c>
      <c r="B110" s="270" t="s">
        <v>125</v>
      </c>
      <c r="C110" s="270"/>
      <c r="D110" s="270"/>
      <c r="E110" s="270"/>
      <c r="F110" s="270"/>
      <c r="G110" s="270"/>
      <c r="H110" s="281">
        <f>'materiais e equipamentos'!G22</f>
        <v>94.76831649831648</v>
      </c>
      <c r="I110" s="281"/>
    </row>
    <row r="111" spans="1:9">
      <c r="A111" s="37" t="s">
        <v>21</v>
      </c>
      <c r="B111" s="270" t="s">
        <v>126</v>
      </c>
      <c r="C111" s="270"/>
      <c r="D111" s="270"/>
      <c r="E111" s="270"/>
      <c r="F111" s="270"/>
      <c r="G111" s="270"/>
      <c r="H111" s="281">
        <f>'materiais e equipamentos'!G9</f>
        <v>4.237070707070707</v>
      </c>
      <c r="I111" s="281"/>
    </row>
    <row r="112" spans="1:9" ht="30" customHeight="1">
      <c r="A112" s="37" t="s">
        <v>23</v>
      </c>
      <c r="B112" s="284" t="s">
        <v>303</v>
      </c>
      <c r="C112" s="284"/>
      <c r="D112" s="284"/>
      <c r="E112" s="284"/>
      <c r="F112" s="284"/>
      <c r="G112" s="284"/>
      <c r="H112" s="318">
        <v>429.71</v>
      </c>
      <c r="I112" s="318"/>
    </row>
    <row r="113" spans="1:9">
      <c r="A113" s="37" t="s">
        <v>49</v>
      </c>
      <c r="B113" s="270"/>
      <c r="C113" s="270"/>
      <c r="D113" s="270"/>
      <c r="E113" s="270"/>
      <c r="F113" s="270"/>
      <c r="G113" s="270"/>
      <c r="H113" s="318"/>
      <c r="I113" s="318"/>
    </row>
    <row r="114" spans="1:9">
      <c r="A114" s="276" t="s">
        <v>76</v>
      </c>
      <c r="B114" s="276"/>
      <c r="C114" s="276"/>
      <c r="D114" s="276"/>
      <c r="E114" s="276"/>
      <c r="F114" s="276"/>
      <c r="G114" s="276"/>
      <c r="H114" s="285">
        <f>SUM(H109:I113)</f>
        <v>641.37038720538715</v>
      </c>
      <c r="I114" s="285"/>
    </row>
    <row r="115" spans="1:9">
      <c r="A115" s="286"/>
      <c r="B115" s="286"/>
      <c r="C115" s="286"/>
      <c r="D115" s="286"/>
      <c r="E115" s="286"/>
      <c r="F115" s="286"/>
      <c r="G115" s="286"/>
      <c r="H115" s="286"/>
      <c r="I115" s="286"/>
    </row>
    <row r="116" spans="1:9">
      <c r="A116" s="257" t="s">
        <v>127</v>
      </c>
      <c r="B116" s="257"/>
      <c r="C116" s="257"/>
      <c r="D116" s="257"/>
      <c r="E116" s="257"/>
      <c r="F116" s="257"/>
      <c r="G116" s="257"/>
      <c r="H116" s="257"/>
      <c r="I116" s="257"/>
    </row>
    <row r="117" spans="1:9">
      <c r="A117" s="58">
        <v>6</v>
      </c>
      <c r="B117" s="275" t="s">
        <v>128</v>
      </c>
      <c r="C117" s="275"/>
      <c r="D117" s="275"/>
      <c r="E117" s="275"/>
      <c r="F117" s="275"/>
      <c r="G117" s="275"/>
      <c r="H117" s="58" t="s">
        <v>60</v>
      </c>
      <c r="I117" s="58" t="s">
        <v>43</v>
      </c>
    </row>
    <row r="118" spans="1:9">
      <c r="A118" s="37" t="s">
        <v>16</v>
      </c>
      <c r="B118" s="270" t="s">
        <v>129</v>
      </c>
      <c r="C118" s="270"/>
      <c r="D118" s="270"/>
      <c r="E118" s="270"/>
      <c r="F118" s="270"/>
      <c r="G118" s="270"/>
      <c r="H118" s="67">
        <v>0.05</v>
      </c>
      <c r="I118" s="65">
        <f>H135*H118</f>
        <v>295.69185730380349</v>
      </c>
    </row>
    <row r="119" spans="1:9">
      <c r="A119" s="37" t="s">
        <v>18</v>
      </c>
      <c r="B119" s="270" t="s">
        <v>130</v>
      </c>
      <c r="C119" s="270"/>
      <c r="D119" s="270"/>
      <c r="E119" s="270"/>
      <c r="F119" s="270"/>
      <c r="G119" s="270"/>
      <c r="H119" s="67">
        <v>0.1</v>
      </c>
      <c r="I119" s="65">
        <f>(I118+H135)*H119</f>
        <v>620.95290033798744</v>
      </c>
    </row>
    <row r="120" spans="1:9">
      <c r="A120" s="37" t="s">
        <v>21</v>
      </c>
      <c r="B120" s="270" t="s">
        <v>131</v>
      </c>
      <c r="C120" s="270"/>
      <c r="D120" s="270"/>
      <c r="E120" s="270"/>
      <c r="F120" s="270"/>
      <c r="G120" s="270"/>
      <c r="H120" s="67">
        <f>H121+H122+H123</f>
        <v>8.6499999999999994E-2</v>
      </c>
      <c r="I120" s="65"/>
    </row>
    <row r="121" spans="1:9">
      <c r="A121" s="287" t="s">
        <v>132</v>
      </c>
      <c r="B121" s="287"/>
      <c r="C121" s="288" t="s">
        <v>133</v>
      </c>
      <c r="D121" s="38" t="s">
        <v>134</v>
      </c>
      <c r="E121" s="289" t="s">
        <v>135</v>
      </c>
      <c r="F121" s="289"/>
      <c r="G121" s="289"/>
      <c r="H121" s="67">
        <v>6.4999999999999997E-3</v>
      </c>
      <c r="I121" s="65">
        <f>H121*$H$137</f>
        <v>48.60222482119989</v>
      </c>
    </row>
    <row r="122" spans="1:9">
      <c r="A122" s="287" t="s">
        <v>136</v>
      </c>
      <c r="B122" s="287"/>
      <c r="C122" s="288"/>
      <c r="D122" s="38" t="s">
        <v>137</v>
      </c>
      <c r="E122" s="289"/>
      <c r="F122" s="289"/>
      <c r="G122" s="289"/>
      <c r="H122" s="69">
        <v>0.03</v>
      </c>
      <c r="I122" s="65">
        <f>H122*$H$137</f>
        <v>224.31796071323026</v>
      </c>
    </row>
    <row r="123" spans="1:9">
      <c r="A123" s="287" t="s">
        <v>138</v>
      </c>
      <c r="B123" s="287"/>
      <c r="C123" s="70" t="s">
        <v>139</v>
      </c>
      <c r="D123" s="38" t="s">
        <v>140</v>
      </c>
      <c r="E123" s="39"/>
      <c r="F123" s="39"/>
      <c r="G123" s="40"/>
      <c r="H123" s="67">
        <v>0.05</v>
      </c>
      <c r="I123" s="65">
        <f>H123*$H$137</f>
        <v>373.86326785538381</v>
      </c>
    </row>
    <row r="124" spans="1:9">
      <c r="A124" s="276" t="s">
        <v>76</v>
      </c>
      <c r="B124" s="276"/>
      <c r="C124" s="276"/>
      <c r="D124" s="276"/>
      <c r="E124" s="276"/>
      <c r="F124" s="276"/>
      <c r="G124" s="276"/>
      <c r="H124" s="71"/>
      <c r="I124" s="66">
        <f>SUM(I118:I123)</f>
        <v>1563.4282110316049</v>
      </c>
    </row>
    <row r="125" spans="1:9" ht="41.1" customHeight="1">
      <c r="A125" s="279" t="s">
        <v>141</v>
      </c>
      <c r="B125" s="279"/>
      <c r="C125" s="279"/>
      <c r="D125" s="279"/>
      <c r="E125" s="279"/>
      <c r="F125" s="279"/>
      <c r="G125" s="279"/>
      <c r="H125" s="279"/>
      <c r="I125" s="279"/>
    </row>
    <row r="126" spans="1:9" ht="49.9" customHeight="1">
      <c r="A126" s="279" t="s">
        <v>142</v>
      </c>
      <c r="B126" s="279"/>
      <c r="C126" s="279"/>
      <c r="D126" s="279"/>
      <c r="E126" s="279"/>
      <c r="F126" s="279"/>
      <c r="G126" s="279"/>
      <c r="H126" s="279"/>
      <c r="I126" s="279"/>
    </row>
    <row r="127" spans="1:9">
      <c r="A127" s="290" t="s">
        <v>143</v>
      </c>
      <c r="B127" s="290"/>
      <c r="C127" s="290"/>
      <c r="D127" s="290"/>
      <c r="E127" s="290"/>
      <c r="F127" s="290"/>
      <c r="G127" s="290"/>
      <c r="H127" s="290"/>
      <c r="I127" s="290"/>
    </row>
    <row r="128" spans="1:9">
      <c r="A128" s="291"/>
      <c r="B128" s="291"/>
      <c r="C128" s="291"/>
      <c r="D128" s="291"/>
      <c r="E128" s="291"/>
      <c r="F128" s="291"/>
      <c r="G128" s="291"/>
      <c r="H128" s="291"/>
      <c r="I128" s="291"/>
    </row>
    <row r="129" spans="1:9">
      <c r="A129" s="275" t="s">
        <v>144</v>
      </c>
      <c r="B129" s="275"/>
      <c r="C129" s="275"/>
      <c r="D129" s="275"/>
      <c r="E129" s="275"/>
      <c r="F129" s="275"/>
      <c r="G129" s="275"/>
      <c r="H129" s="292" t="s">
        <v>43</v>
      </c>
      <c r="I129" s="292"/>
    </row>
    <row r="130" spans="1:9">
      <c r="A130" s="37" t="s">
        <v>16</v>
      </c>
      <c r="B130" s="270" t="s">
        <v>145</v>
      </c>
      <c r="C130" s="270"/>
      <c r="D130" s="270"/>
      <c r="E130" s="270"/>
      <c r="F130" s="270"/>
      <c r="G130" s="270"/>
      <c r="H130" s="281">
        <f>H36</f>
        <v>2494.7910000000002</v>
      </c>
      <c r="I130" s="281"/>
    </row>
    <row r="131" spans="1:9">
      <c r="A131" s="37" t="s">
        <v>18</v>
      </c>
      <c r="B131" s="270" t="s">
        <v>146</v>
      </c>
      <c r="C131" s="270"/>
      <c r="D131" s="270"/>
      <c r="E131" s="270"/>
      <c r="F131" s="270"/>
      <c r="G131" s="270"/>
      <c r="H131" s="281">
        <f>H72</f>
        <v>2418.806826648</v>
      </c>
      <c r="I131" s="281"/>
    </row>
    <row r="132" spans="1:9">
      <c r="A132" s="37" t="s">
        <v>21</v>
      </c>
      <c r="B132" s="270" t="s">
        <v>147</v>
      </c>
      <c r="C132" s="270"/>
      <c r="D132" s="270"/>
      <c r="E132" s="270"/>
      <c r="F132" s="270"/>
      <c r="G132" s="270"/>
      <c r="H132" s="281">
        <f>H82</f>
        <v>177.312280743</v>
      </c>
      <c r="I132" s="281"/>
    </row>
    <row r="133" spans="1:9">
      <c r="A133" s="37" t="s">
        <v>23</v>
      </c>
      <c r="B133" s="270" t="s">
        <v>148</v>
      </c>
      <c r="C133" s="270"/>
      <c r="D133" s="270"/>
      <c r="E133" s="270"/>
      <c r="F133" s="270"/>
      <c r="G133" s="270"/>
      <c r="H133" s="281">
        <f>H105</f>
        <v>181.55665147968284</v>
      </c>
      <c r="I133" s="281"/>
    </row>
    <row r="134" spans="1:9">
      <c r="A134" s="37" t="s">
        <v>49</v>
      </c>
      <c r="B134" s="270" t="s">
        <v>149</v>
      </c>
      <c r="C134" s="270"/>
      <c r="D134" s="270"/>
      <c r="E134" s="270"/>
      <c r="F134" s="270"/>
      <c r="G134" s="270"/>
      <c r="H134" s="281">
        <f>H114</f>
        <v>641.37038720538715</v>
      </c>
      <c r="I134" s="281"/>
    </row>
    <row r="135" spans="1:9">
      <c r="A135" s="276" t="s">
        <v>150</v>
      </c>
      <c r="B135" s="276"/>
      <c r="C135" s="276"/>
      <c r="D135" s="276"/>
      <c r="E135" s="276"/>
      <c r="F135" s="276"/>
      <c r="G135" s="276"/>
      <c r="H135" s="285">
        <f>SUM(H130:I134)</f>
        <v>5913.83714607607</v>
      </c>
      <c r="I135" s="285"/>
    </row>
    <row r="136" spans="1:9">
      <c r="A136" s="37" t="s">
        <v>51</v>
      </c>
      <c r="B136" s="270" t="s">
        <v>151</v>
      </c>
      <c r="C136" s="270"/>
      <c r="D136" s="270"/>
      <c r="E136" s="270"/>
      <c r="F136" s="270"/>
      <c r="G136" s="270"/>
      <c r="H136" s="281">
        <f>I124</f>
        <v>1563.4282110316049</v>
      </c>
      <c r="I136" s="281"/>
    </row>
    <row r="137" spans="1:9">
      <c r="A137" s="276" t="s">
        <v>152</v>
      </c>
      <c r="B137" s="276"/>
      <c r="C137" s="276"/>
      <c r="D137" s="276"/>
      <c r="E137" s="276"/>
      <c r="F137" s="276"/>
      <c r="G137" s="276"/>
      <c r="H137" s="285">
        <f>(H135+I118+I119)/(1-H120)</f>
        <v>7477.2653571076753</v>
      </c>
      <c r="I137" s="285"/>
    </row>
    <row r="138" spans="1:9">
      <c r="A138" s="293"/>
      <c r="B138" s="293"/>
      <c r="C138" s="293"/>
      <c r="D138" s="293"/>
      <c r="E138" s="293"/>
      <c r="F138" s="293"/>
      <c r="G138" s="293"/>
      <c r="H138" s="293"/>
      <c r="I138" s="293"/>
    </row>
    <row r="139" spans="1:9">
      <c r="A139" s="290" t="s">
        <v>153</v>
      </c>
      <c r="B139" s="290"/>
      <c r="C139" s="290"/>
      <c r="D139" s="290"/>
      <c r="E139" s="290"/>
      <c r="F139" s="290"/>
      <c r="G139" s="290"/>
      <c r="H139" s="290"/>
      <c r="I139" s="290"/>
    </row>
    <row r="140" spans="1:9">
      <c r="A140" s="73"/>
      <c r="B140" s="17"/>
      <c r="C140" s="17"/>
      <c r="D140" s="17"/>
      <c r="E140" s="17"/>
      <c r="F140" s="17"/>
      <c r="G140" s="17"/>
      <c r="H140" s="17"/>
      <c r="I140" s="17"/>
    </row>
    <row r="141" spans="1:9" ht="63.75" customHeight="1">
      <c r="A141" s="294" t="s">
        <v>4</v>
      </c>
      <c r="B141" s="294"/>
      <c r="C141" s="74" t="s">
        <v>154</v>
      </c>
      <c r="D141" s="74" t="s">
        <v>155</v>
      </c>
      <c r="E141" s="295" t="s">
        <v>156</v>
      </c>
      <c r="F141" s="295"/>
      <c r="G141" s="74" t="s">
        <v>157</v>
      </c>
      <c r="H141" s="295" t="s">
        <v>158</v>
      </c>
      <c r="I141" s="295"/>
    </row>
    <row r="142" spans="1:9" ht="24" customHeight="1">
      <c r="A142" s="296" t="str">
        <f>H21</f>
        <v>Vigilante -Posto 44h semanais seg. a sexta</v>
      </c>
      <c r="B142" s="296"/>
      <c r="C142" s="76">
        <f>H137</f>
        <v>7477.2653571076753</v>
      </c>
      <c r="D142" s="75">
        <v>1</v>
      </c>
      <c r="E142" s="297">
        <f>C142*D142</f>
        <v>7477.2653571076753</v>
      </c>
      <c r="F142" s="297"/>
      <c r="G142" s="77">
        <v>8</v>
      </c>
      <c r="H142" s="319">
        <f>E142*G142</f>
        <v>59818.122856861402</v>
      </c>
      <c r="I142" s="319"/>
    </row>
    <row r="143" spans="1:9">
      <c r="A143" s="299" t="s">
        <v>11</v>
      </c>
      <c r="B143" s="299"/>
      <c r="C143" s="299"/>
      <c r="D143" s="299"/>
      <c r="E143" s="299"/>
      <c r="F143" s="299"/>
      <c r="G143" s="299"/>
      <c r="H143" s="320">
        <f>H142</f>
        <v>59818.122856861402</v>
      </c>
      <c r="I143" s="320"/>
    </row>
    <row r="144" spans="1:9" ht="29.25" customHeight="1">
      <c r="A144" s="301" t="s">
        <v>159</v>
      </c>
      <c r="B144" s="301"/>
      <c r="C144" s="301"/>
      <c r="D144" s="301"/>
      <c r="E144" s="301"/>
      <c r="F144" s="301"/>
      <c r="G144" s="301"/>
      <c r="H144" s="321"/>
      <c r="I144" s="321"/>
    </row>
    <row r="145" spans="1:9" ht="15" customHeight="1">
      <c r="A145" s="303" t="s">
        <v>160</v>
      </c>
      <c r="B145" s="303"/>
      <c r="C145" s="303"/>
      <c r="D145" s="303"/>
      <c r="E145" s="303"/>
      <c r="F145" s="303"/>
      <c r="G145" s="303"/>
      <c r="H145" s="321">
        <f>H143+H144</f>
        <v>59818.122856861402</v>
      </c>
      <c r="I145" s="321"/>
    </row>
    <row r="146" spans="1:9">
      <c r="A146" s="19"/>
      <c r="B146" s="18"/>
      <c r="C146" s="78"/>
      <c r="D146" s="17"/>
      <c r="E146" s="17"/>
      <c r="F146" s="17"/>
      <c r="G146" s="17"/>
      <c r="H146" s="17"/>
      <c r="I146" s="17"/>
    </row>
    <row r="147" spans="1:9">
      <c r="A147" s="290" t="s">
        <v>161</v>
      </c>
      <c r="B147" s="290"/>
      <c r="C147" s="290"/>
      <c r="D147" s="290"/>
      <c r="E147" s="290"/>
      <c r="F147" s="290"/>
      <c r="G147" s="290"/>
      <c r="H147" s="290"/>
      <c r="I147" s="290"/>
    </row>
    <row r="148" spans="1:9">
      <c r="A148" s="73"/>
      <c r="B148" s="17"/>
      <c r="C148" s="17"/>
      <c r="D148" s="17"/>
      <c r="E148" s="17"/>
      <c r="F148" s="17"/>
      <c r="G148" s="17"/>
      <c r="H148" s="17"/>
      <c r="I148" s="17"/>
    </row>
    <row r="149" spans="1:9">
      <c r="A149" s="304" t="s">
        <v>162</v>
      </c>
      <c r="B149" s="304"/>
      <c r="C149" s="304"/>
      <c r="D149" s="304"/>
      <c r="E149" s="304"/>
      <c r="F149" s="304"/>
      <c r="G149" s="304"/>
      <c r="H149" s="304"/>
      <c r="I149" s="304"/>
    </row>
    <row r="150" spans="1:9">
      <c r="A150" s="305" t="s">
        <v>163</v>
      </c>
      <c r="B150" s="305"/>
      <c r="C150" s="305"/>
      <c r="D150" s="305"/>
      <c r="E150" s="305"/>
      <c r="F150" s="305"/>
      <c r="G150" s="305"/>
      <c r="H150" s="306" t="s">
        <v>164</v>
      </c>
      <c r="I150" s="306"/>
    </row>
    <row r="151" spans="1:9">
      <c r="A151" s="307" t="s">
        <v>165</v>
      </c>
      <c r="B151" s="307"/>
      <c r="C151" s="307"/>
      <c r="D151" s="307"/>
      <c r="E151" s="307"/>
      <c r="F151" s="307"/>
      <c r="G151" s="307"/>
      <c r="H151" s="322">
        <f>ROUND((H145),2)</f>
        <v>59818.12</v>
      </c>
      <c r="I151" s="322"/>
    </row>
    <row r="152" spans="1:9">
      <c r="A152" s="307" t="s">
        <v>166</v>
      </c>
      <c r="B152" s="307"/>
      <c r="C152" s="307"/>
      <c r="D152" s="307"/>
      <c r="E152" s="307"/>
      <c r="F152" s="307"/>
      <c r="G152" s="307"/>
      <c r="H152" s="309">
        <v>12</v>
      </c>
      <c r="I152" s="309"/>
    </row>
    <row r="153" spans="1:9" ht="15" customHeight="1">
      <c r="A153" s="310" t="s">
        <v>167</v>
      </c>
      <c r="B153" s="310"/>
      <c r="C153" s="310"/>
      <c r="D153" s="310"/>
      <c r="E153" s="310"/>
      <c r="F153" s="310"/>
      <c r="G153" s="310"/>
      <c r="H153" s="323">
        <f>H151*H152</f>
        <v>717817.44000000006</v>
      </c>
      <c r="I153" s="323"/>
    </row>
  </sheetData>
  <mergeCells count="211">
    <mergeCell ref="A147:I147"/>
    <mergeCell ref="A149:I149"/>
    <mergeCell ref="A150:G150"/>
    <mergeCell ref="H150:I150"/>
    <mergeCell ref="A151:G151"/>
    <mergeCell ref="H151:I151"/>
    <mergeCell ref="A152:G152"/>
    <mergeCell ref="H152:I152"/>
    <mergeCell ref="A153:G153"/>
    <mergeCell ref="H153:I153"/>
    <mergeCell ref="A142:B142"/>
    <mergeCell ref="E142:F142"/>
    <mergeCell ref="H142:I142"/>
    <mergeCell ref="A143:G143"/>
    <mergeCell ref="H143:I143"/>
    <mergeCell ref="A144:G144"/>
    <mergeCell ref="H144:I144"/>
    <mergeCell ref="A145:G145"/>
    <mergeCell ref="H145:I145"/>
    <mergeCell ref="B136:G136"/>
    <mergeCell ref="H136:I136"/>
    <mergeCell ref="A137:G137"/>
    <mergeCell ref="H137:I137"/>
    <mergeCell ref="A138:I138"/>
    <mergeCell ref="A139:I139"/>
    <mergeCell ref="A141:B141"/>
    <mergeCell ref="E141:F141"/>
    <mergeCell ref="H141:I141"/>
    <mergeCell ref="B131:G131"/>
    <mergeCell ref="H131:I131"/>
    <mergeCell ref="B132:G132"/>
    <mergeCell ref="H132:I132"/>
    <mergeCell ref="B133:G133"/>
    <mergeCell ref="H133:I133"/>
    <mergeCell ref="B134:G134"/>
    <mergeCell ref="H134:I134"/>
    <mergeCell ref="A135:G135"/>
    <mergeCell ref="H135:I135"/>
    <mergeCell ref="A123:B123"/>
    <mergeCell ref="A124:G124"/>
    <mergeCell ref="A125:I125"/>
    <mergeCell ref="A126:I126"/>
    <mergeCell ref="A127:I127"/>
    <mergeCell ref="A128:I128"/>
    <mergeCell ref="A129:G129"/>
    <mergeCell ref="H129:I129"/>
    <mergeCell ref="B130:G130"/>
    <mergeCell ref="H130:I130"/>
    <mergeCell ref="A115:I115"/>
    <mergeCell ref="A116:I116"/>
    <mergeCell ref="B117:G117"/>
    <mergeCell ref="B118:G118"/>
    <mergeCell ref="B119:G119"/>
    <mergeCell ref="B120:G120"/>
    <mergeCell ref="A121:B121"/>
    <mergeCell ref="C121:C122"/>
    <mergeCell ref="E121:G122"/>
    <mergeCell ref="A122:B122"/>
    <mergeCell ref="B110:G110"/>
    <mergeCell ref="H110:I110"/>
    <mergeCell ref="B111:G111"/>
    <mergeCell ref="H111:I111"/>
    <mergeCell ref="B112:G112"/>
    <mergeCell ref="H112:I112"/>
    <mergeCell ref="B113:G113"/>
    <mergeCell ref="H113:I113"/>
    <mergeCell ref="A114:G114"/>
    <mergeCell ref="H114:I114"/>
    <mergeCell ref="B104:G104"/>
    <mergeCell ref="H104:I104"/>
    <mergeCell ref="A105:G105"/>
    <mergeCell ref="H105:I105"/>
    <mergeCell ref="A106:I106"/>
    <mergeCell ref="A107:I107"/>
    <mergeCell ref="B108:G108"/>
    <mergeCell ref="H108:I108"/>
    <mergeCell ref="B109:G109"/>
    <mergeCell ref="H109:I109"/>
    <mergeCell ref="A98:G98"/>
    <mergeCell ref="H98:I98"/>
    <mergeCell ref="A99:I99"/>
    <mergeCell ref="A100:I100"/>
    <mergeCell ref="A101:I101"/>
    <mergeCell ref="B102:G102"/>
    <mergeCell ref="H102:I102"/>
    <mergeCell ref="B103:G103"/>
    <mergeCell ref="H103:I103"/>
    <mergeCell ref="B89:G89"/>
    <mergeCell ref="B90:G90"/>
    <mergeCell ref="B91:G91"/>
    <mergeCell ref="B92:G92"/>
    <mergeCell ref="A93:G93"/>
    <mergeCell ref="A94:I94"/>
    <mergeCell ref="A95:I95"/>
    <mergeCell ref="B96:G96"/>
    <mergeCell ref="B97:G97"/>
    <mergeCell ref="B80:G80"/>
    <mergeCell ref="B81:G81"/>
    <mergeCell ref="A82:G82"/>
    <mergeCell ref="H82:I82"/>
    <mergeCell ref="A83:I83"/>
    <mergeCell ref="A84:I84"/>
    <mergeCell ref="B86:G86"/>
    <mergeCell ref="B87:G87"/>
    <mergeCell ref="B88:G88"/>
    <mergeCell ref="A72:G72"/>
    <mergeCell ref="H72:I72"/>
    <mergeCell ref="A73:I73"/>
    <mergeCell ref="A74:I74"/>
    <mergeCell ref="B75:G75"/>
    <mergeCell ref="B76:G76"/>
    <mergeCell ref="B77:G77"/>
    <mergeCell ref="B78:G78"/>
    <mergeCell ref="B79:G79"/>
    <mergeCell ref="A66:I66"/>
    <mergeCell ref="A67:I67"/>
    <mergeCell ref="B68:G68"/>
    <mergeCell ref="H68:I68"/>
    <mergeCell ref="B69:G69"/>
    <mergeCell ref="H69:I69"/>
    <mergeCell ref="B70:G70"/>
    <mergeCell ref="H70:I70"/>
    <mergeCell ref="B71:G71"/>
    <mergeCell ref="H71:I71"/>
    <mergeCell ref="B61:G61"/>
    <mergeCell ref="H61:I61"/>
    <mergeCell ref="B62:G62"/>
    <mergeCell ref="H62:I62"/>
    <mergeCell ref="B63:G63"/>
    <mergeCell ref="H63:I63"/>
    <mergeCell ref="A64:G64"/>
    <mergeCell ref="H64:I64"/>
    <mergeCell ref="A65:I65"/>
    <mergeCell ref="B54:G54"/>
    <mergeCell ref="A55:G55"/>
    <mergeCell ref="A56:I56"/>
    <mergeCell ref="A57:I57"/>
    <mergeCell ref="B58:G58"/>
    <mergeCell ref="H58:I58"/>
    <mergeCell ref="B59:G59"/>
    <mergeCell ref="H59:I59"/>
    <mergeCell ref="B60:G60"/>
    <mergeCell ref="H60:I60"/>
    <mergeCell ref="A44:I44"/>
    <mergeCell ref="A45:I45"/>
    <mergeCell ref="B46:G46"/>
    <mergeCell ref="B47:G47"/>
    <mergeCell ref="B48:G48"/>
    <mergeCell ref="B50:G50"/>
    <mergeCell ref="B51:G51"/>
    <mergeCell ref="B52:G52"/>
    <mergeCell ref="B53:G53"/>
    <mergeCell ref="A36:G36"/>
    <mergeCell ref="H36:I36"/>
    <mergeCell ref="A37:I37"/>
    <mergeCell ref="A38:I38"/>
    <mergeCell ref="A39:I39"/>
    <mergeCell ref="B40:G40"/>
    <mergeCell ref="B41:G41"/>
    <mergeCell ref="B42:G42"/>
    <mergeCell ref="A43:G43"/>
    <mergeCell ref="H43:I43"/>
    <mergeCell ref="H30:I30"/>
    <mergeCell ref="H31:I31"/>
    <mergeCell ref="B32:G32"/>
    <mergeCell ref="H32:I32"/>
    <mergeCell ref="B33:G33"/>
    <mergeCell ref="H33:I33"/>
    <mergeCell ref="B34:G34"/>
    <mergeCell ref="H34:I34"/>
    <mergeCell ref="B35:G35"/>
    <mergeCell ref="H35:I35"/>
    <mergeCell ref="B24:G24"/>
    <mergeCell ref="H24:I24"/>
    <mergeCell ref="B25:G25"/>
    <mergeCell ref="H25:I25"/>
    <mergeCell ref="A26:I26"/>
    <mergeCell ref="A27:I27"/>
    <mergeCell ref="B28:G28"/>
    <mergeCell ref="H28:I28"/>
    <mergeCell ref="B29:G29"/>
    <mergeCell ref="H29:I29"/>
    <mergeCell ref="A17:I17"/>
    <mergeCell ref="A18:I18"/>
    <mergeCell ref="A19:I19"/>
    <mergeCell ref="A20:I20"/>
    <mergeCell ref="B21:G21"/>
    <mergeCell ref="H21:I21"/>
    <mergeCell ref="B22:G22"/>
    <mergeCell ref="H22:I22"/>
    <mergeCell ref="B23:G23"/>
    <mergeCell ref="H23:I23"/>
    <mergeCell ref="G10:I10"/>
    <mergeCell ref="A11:I11"/>
    <mergeCell ref="A12:I12"/>
    <mergeCell ref="B13:G13"/>
    <mergeCell ref="H13:I13"/>
    <mergeCell ref="B14:G14"/>
    <mergeCell ref="H14:I14"/>
    <mergeCell ref="C15:I15"/>
    <mergeCell ref="A16:I16"/>
    <mergeCell ref="E1:H1"/>
    <mergeCell ref="A4:I4"/>
    <mergeCell ref="A5:I5"/>
    <mergeCell ref="A6:I6"/>
    <mergeCell ref="B7:F7"/>
    <mergeCell ref="G7:I7"/>
    <mergeCell ref="B8:F8"/>
    <mergeCell ref="G8:I8"/>
    <mergeCell ref="B9:F9"/>
    <mergeCell ref="G9:I9"/>
  </mergeCells>
  <pageMargins left="0.51180555555555596" right="0.51180555555555596" top="0.78749999999999998" bottom="0.78749999999999998" header="0.511811023622047" footer="0.511811023622047"/>
  <pageSetup paperSize="9" scale="61" orientation="portrait" horizontalDpi="300" verticalDpi="300" r:id="rId1"/>
  <rowBreaks count="2" manualBreakCount="2">
    <brk id="73" max="16383" man="1"/>
    <brk id="13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53"/>
  <sheetViews>
    <sheetView view="pageBreakPreview" topLeftCell="A133" zoomScaleNormal="100" workbookViewId="0">
      <selection activeCell="N142" sqref="N142"/>
    </sheetView>
  </sheetViews>
  <sheetFormatPr defaultColWidth="8.7109375" defaultRowHeight="15"/>
  <cols>
    <col min="3" max="3" width="18.140625" customWidth="1"/>
    <col min="6" max="6" width="5" customWidth="1"/>
    <col min="9" max="9" width="12.140625" customWidth="1"/>
    <col min="12" max="12" width="10.28515625" customWidth="1"/>
    <col min="14" max="14" width="12.140625" customWidth="1"/>
  </cols>
  <sheetData>
    <row r="1" spans="1:9">
      <c r="A1" s="15"/>
      <c r="B1" s="16" t="s">
        <v>168</v>
      </c>
      <c r="C1" s="17"/>
      <c r="D1" s="18"/>
      <c r="E1" s="236"/>
      <c r="F1" s="236"/>
      <c r="G1" s="236"/>
      <c r="H1" s="236"/>
      <c r="I1" s="20"/>
    </row>
    <row r="2" spans="1:9">
      <c r="A2" s="15"/>
      <c r="B2" s="18" t="s">
        <v>310</v>
      </c>
      <c r="C2" s="18"/>
      <c r="D2" s="21" t="s">
        <v>311</v>
      </c>
      <c r="E2" s="22"/>
      <c r="F2" s="22"/>
      <c r="G2" s="18"/>
      <c r="H2" s="18"/>
      <c r="I2" s="20"/>
    </row>
    <row r="3" spans="1:9">
      <c r="A3" s="23"/>
      <c r="B3" s="24" t="s">
        <v>312</v>
      </c>
      <c r="C3" s="25"/>
      <c r="D3" s="26" t="s">
        <v>313</v>
      </c>
      <c r="E3" s="27"/>
      <c r="F3" s="28"/>
      <c r="G3" s="28"/>
      <c r="H3" s="28"/>
      <c r="I3" s="29"/>
    </row>
    <row r="4" spans="1:9">
      <c r="A4" s="237"/>
      <c r="B4" s="237"/>
      <c r="C4" s="237"/>
      <c r="D4" s="237"/>
      <c r="E4" s="237"/>
      <c r="F4" s="237"/>
      <c r="G4" s="237"/>
      <c r="H4" s="237"/>
      <c r="I4" s="237"/>
    </row>
    <row r="5" spans="1:9">
      <c r="A5" s="238" t="s">
        <v>15</v>
      </c>
      <c r="B5" s="238"/>
      <c r="C5" s="238"/>
      <c r="D5" s="238"/>
      <c r="E5" s="238"/>
      <c r="F5" s="238"/>
      <c r="G5" s="238"/>
      <c r="H5" s="238"/>
      <c r="I5" s="238"/>
    </row>
    <row r="6" spans="1:9">
      <c r="A6" s="239"/>
      <c r="B6" s="239"/>
      <c r="C6" s="239"/>
      <c r="D6" s="239"/>
      <c r="E6" s="239"/>
      <c r="F6" s="239"/>
      <c r="G6" s="239"/>
      <c r="H6" s="239"/>
      <c r="I6" s="239"/>
    </row>
    <row r="7" spans="1:9">
      <c r="A7" s="30" t="s">
        <v>16</v>
      </c>
      <c r="B7" s="240" t="s">
        <v>17</v>
      </c>
      <c r="C7" s="240"/>
      <c r="D7" s="240"/>
      <c r="E7" s="240"/>
      <c r="F7" s="240"/>
      <c r="G7" s="241"/>
      <c r="H7" s="241"/>
      <c r="I7" s="241"/>
    </row>
    <row r="8" spans="1:9">
      <c r="A8" s="30" t="s">
        <v>18</v>
      </c>
      <c r="B8" s="240" t="s">
        <v>19</v>
      </c>
      <c r="C8" s="240"/>
      <c r="D8" s="240"/>
      <c r="E8" s="240"/>
      <c r="F8" s="240"/>
      <c r="G8" s="242" t="s">
        <v>20</v>
      </c>
      <c r="H8" s="242"/>
      <c r="I8" s="242"/>
    </row>
    <row r="9" spans="1:9">
      <c r="A9" s="31" t="s">
        <v>21</v>
      </c>
      <c r="B9" s="243" t="s">
        <v>22</v>
      </c>
      <c r="C9" s="243"/>
      <c r="D9" s="243"/>
      <c r="E9" s="243"/>
      <c r="F9" s="243"/>
      <c r="G9" s="241"/>
      <c r="H9" s="241"/>
      <c r="I9" s="241"/>
    </row>
    <row r="10" spans="1:9">
      <c r="A10" s="30" t="s">
        <v>23</v>
      </c>
      <c r="B10" s="32" t="s">
        <v>24</v>
      </c>
      <c r="C10" s="33"/>
      <c r="D10" s="33"/>
      <c r="E10" s="33"/>
      <c r="F10" s="33"/>
      <c r="G10" s="244"/>
      <c r="H10" s="244"/>
      <c r="I10" s="244"/>
    </row>
    <row r="11" spans="1:9">
      <c r="A11" s="245"/>
      <c r="B11" s="245"/>
      <c r="C11" s="245"/>
      <c r="D11" s="245"/>
      <c r="E11" s="245"/>
      <c r="F11" s="245"/>
      <c r="G11" s="245"/>
      <c r="H11" s="245"/>
      <c r="I11" s="245"/>
    </row>
    <row r="12" spans="1:9">
      <c r="A12" s="246" t="s">
        <v>25</v>
      </c>
      <c r="B12" s="246"/>
      <c r="C12" s="246"/>
      <c r="D12" s="246"/>
      <c r="E12" s="246"/>
      <c r="F12" s="246"/>
      <c r="G12" s="246"/>
      <c r="H12" s="246"/>
      <c r="I12" s="246"/>
    </row>
    <row r="13" spans="1:9">
      <c r="A13" s="30">
        <v>1</v>
      </c>
      <c r="B13" s="240" t="s">
        <v>26</v>
      </c>
      <c r="C13" s="240"/>
      <c r="D13" s="240"/>
      <c r="E13" s="240"/>
      <c r="F13" s="240"/>
      <c r="G13" s="240"/>
      <c r="H13" s="244" t="s">
        <v>27</v>
      </c>
      <c r="I13" s="244"/>
    </row>
    <row r="14" spans="1:9">
      <c r="A14" s="30">
        <v>2</v>
      </c>
      <c r="B14" s="240" t="s">
        <v>28</v>
      </c>
      <c r="C14" s="240"/>
      <c r="D14" s="240"/>
      <c r="E14" s="240"/>
      <c r="F14" s="240"/>
      <c r="G14" s="240"/>
      <c r="H14" s="244">
        <v>1</v>
      </c>
      <c r="I14" s="244"/>
    </row>
    <row r="15" spans="1:9">
      <c r="A15" s="30">
        <v>3</v>
      </c>
      <c r="B15" s="32" t="s">
        <v>29</v>
      </c>
      <c r="C15" s="247"/>
      <c r="D15" s="247"/>
      <c r="E15" s="247"/>
      <c r="F15" s="247"/>
      <c r="G15" s="247"/>
      <c r="H15" s="247"/>
      <c r="I15" s="247"/>
    </row>
    <row r="16" spans="1:9">
      <c r="A16" s="245"/>
      <c r="B16" s="245"/>
      <c r="C16" s="245"/>
      <c r="D16" s="245"/>
      <c r="E16" s="245"/>
      <c r="F16" s="245"/>
      <c r="G16" s="245"/>
      <c r="H16" s="245"/>
      <c r="I16" s="245"/>
    </row>
    <row r="17" spans="1:10">
      <c r="A17" s="246" t="s">
        <v>30</v>
      </c>
      <c r="B17" s="246"/>
      <c r="C17" s="246"/>
      <c r="D17" s="246"/>
      <c r="E17" s="246"/>
      <c r="F17" s="246"/>
      <c r="G17" s="246"/>
      <c r="H17" s="246"/>
      <c r="I17" s="246"/>
    </row>
    <row r="18" spans="1:10">
      <c r="A18" s="245"/>
      <c r="B18" s="245"/>
      <c r="C18" s="245"/>
      <c r="D18" s="245"/>
      <c r="E18" s="245"/>
      <c r="F18" s="245"/>
      <c r="G18" s="245"/>
      <c r="H18" s="245"/>
      <c r="I18" s="245"/>
    </row>
    <row r="19" spans="1:10">
      <c r="A19" s="248" t="s">
        <v>31</v>
      </c>
      <c r="B19" s="248"/>
      <c r="C19" s="248"/>
      <c r="D19" s="248"/>
      <c r="E19" s="248"/>
      <c r="F19" s="248"/>
      <c r="G19" s="248"/>
      <c r="H19" s="248"/>
      <c r="I19" s="248"/>
    </row>
    <row r="20" spans="1:10">
      <c r="A20" s="324" t="s">
        <v>32</v>
      </c>
      <c r="B20" s="324"/>
      <c r="C20" s="324"/>
      <c r="D20" s="324"/>
      <c r="E20" s="324"/>
      <c r="F20" s="324"/>
      <c r="G20" s="324"/>
      <c r="H20" s="324"/>
      <c r="I20" s="324"/>
    </row>
    <row r="21" spans="1:10" ht="44.85" customHeight="1">
      <c r="A21" s="34">
        <v>1</v>
      </c>
      <c r="B21" s="250" t="s">
        <v>33</v>
      </c>
      <c r="C21" s="250"/>
      <c r="D21" s="250"/>
      <c r="E21" s="250"/>
      <c r="F21" s="250"/>
      <c r="G21" s="250"/>
      <c r="H21" s="251" t="s">
        <v>171</v>
      </c>
      <c r="I21" s="251"/>
    </row>
    <row r="22" spans="1:10">
      <c r="A22" s="35">
        <v>2</v>
      </c>
      <c r="B22" s="240" t="s">
        <v>35</v>
      </c>
      <c r="C22" s="240"/>
      <c r="D22" s="240"/>
      <c r="E22" s="240"/>
      <c r="F22" s="240"/>
      <c r="G22" s="240"/>
      <c r="H22" s="244" t="s">
        <v>36</v>
      </c>
      <c r="I22" s="244"/>
    </row>
    <row r="23" spans="1:10">
      <c r="A23" s="35">
        <v>3</v>
      </c>
      <c r="B23" s="240" t="s">
        <v>37</v>
      </c>
      <c r="C23" s="240"/>
      <c r="D23" s="240"/>
      <c r="E23" s="240"/>
      <c r="F23" s="240"/>
      <c r="G23" s="240"/>
      <c r="H23" s="252"/>
      <c r="I23" s="252"/>
    </row>
    <row r="24" spans="1:10">
      <c r="A24" s="35">
        <v>4</v>
      </c>
      <c r="B24" s="253" t="s">
        <v>38</v>
      </c>
      <c r="C24" s="253"/>
      <c r="D24" s="253"/>
      <c r="E24" s="253"/>
      <c r="F24" s="253"/>
      <c r="G24" s="253"/>
      <c r="H24" s="254"/>
      <c r="I24" s="254"/>
    </row>
    <row r="25" spans="1:10">
      <c r="A25" s="35">
        <v>5</v>
      </c>
      <c r="B25" s="253" t="s">
        <v>40</v>
      </c>
      <c r="C25" s="253"/>
      <c r="D25" s="253"/>
      <c r="E25" s="253"/>
      <c r="F25" s="253"/>
      <c r="G25" s="253"/>
      <c r="H25" s="255"/>
      <c r="I25" s="255"/>
    </row>
    <row r="26" spans="1:10">
      <c r="A26" s="256"/>
      <c r="B26" s="256"/>
      <c r="C26" s="256"/>
      <c r="D26" s="256"/>
      <c r="E26" s="256"/>
      <c r="F26" s="256"/>
      <c r="G26" s="256"/>
      <c r="H26" s="256"/>
      <c r="I26" s="256"/>
    </row>
    <row r="27" spans="1:10">
      <c r="A27" s="325" t="s">
        <v>41</v>
      </c>
      <c r="B27" s="325"/>
      <c r="C27" s="325"/>
      <c r="D27" s="325"/>
      <c r="E27" s="325"/>
      <c r="F27" s="325"/>
      <c r="G27" s="325"/>
      <c r="H27" s="325"/>
      <c r="I27" s="325"/>
    </row>
    <row r="28" spans="1:10">
      <c r="A28" s="36">
        <v>1</v>
      </c>
      <c r="B28" s="258" t="s">
        <v>42</v>
      </c>
      <c r="C28" s="258"/>
      <c r="D28" s="258"/>
      <c r="E28" s="258"/>
      <c r="F28" s="258"/>
      <c r="G28" s="258"/>
      <c r="H28" s="259" t="s">
        <v>43</v>
      </c>
      <c r="I28" s="259"/>
    </row>
    <row r="29" spans="1:10">
      <c r="A29" s="35" t="s">
        <v>16</v>
      </c>
      <c r="B29" s="240" t="s">
        <v>44</v>
      </c>
      <c r="C29" s="240"/>
      <c r="D29" s="240"/>
      <c r="E29" s="240"/>
      <c r="F29" s="240"/>
      <c r="G29" s="240"/>
      <c r="H29" s="260">
        <v>1919.07</v>
      </c>
      <c r="I29" s="260"/>
      <c r="J29" t="s">
        <v>45</v>
      </c>
    </row>
    <row r="30" spans="1:10">
      <c r="A30" s="37" t="s">
        <v>18</v>
      </c>
      <c r="B30" s="38" t="s">
        <v>46</v>
      </c>
      <c r="C30" s="39"/>
      <c r="D30" s="39"/>
      <c r="E30" s="39"/>
      <c r="F30" s="39"/>
      <c r="G30" s="40"/>
      <c r="H30" s="312">
        <f>H29*30%</f>
        <v>575.721</v>
      </c>
      <c r="I30" s="312"/>
    </row>
    <row r="31" spans="1:10">
      <c r="A31" s="37" t="s">
        <v>21</v>
      </c>
      <c r="B31" s="38" t="s">
        <v>172</v>
      </c>
      <c r="C31" s="39"/>
      <c r="D31" s="39"/>
      <c r="E31" s="39"/>
      <c r="F31" s="39"/>
      <c r="G31" s="40"/>
      <c r="H31" s="313">
        <f>H29*20%</f>
        <v>383.81400000000002</v>
      </c>
      <c r="I31" s="313"/>
    </row>
    <row r="32" spans="1:10">
      <c r="A32" s="35" t="s">
        <v>23</v>
      </c>
      <c r="B32" s="263" t="s">
        <v>48</v>
      </c>
      <c r="C32" s="263"/>
      <c r="D32" s="263"/>
      <c r="E32" s="263"/>
      <c r="F32" s="263"/>
      <c r="G32" s="263"/>
      <c r="H32" s="312"/>
      <c r="I32" s="312"/>
    </row>
    <row r="33" spans="1:9">
      <c r="A33" s="35" t="s">
        <v>49</v>
      </c>
      <c r="B33" s="263" t="s">
        <v>50</v>
      </c>
      <c r="C33" s="263"/>
      <c r="D33" s="263"/>
      <c r="E33" s="263"/>
      <c r="F33" s="263"/>
      <c r="G33" s="263"/>
      <c r="H33" s="312">
        <v>0</v>
      </c>
      <c r="I33" s="312"/>
    </row>
    <row r="34" spans="1:9">
      <c r="A34" s="30" t="s">
        <v>51</v>
      </c>
      <c r="B34" s="263" t="s">
        <v>52</v>
      </c>
      <c r="C34" s="263"/>
      <c r="D34" s="263"/>
      <c r="E34" s="263"/>
      <c r="F34" s="263"/>
      <c r="G34" s="263"/>
      <c r="H34" s="312">
        <v>0</v>
      </c>
      <c r="I34" s="312"/>
    </row>
    <row r="35" spans="1:9">
      <c r="A35" s="35" t="s">
        <v>53</v>
      </c>
      <c r="B35" s="253" t="s">
        <v>54</v>
      </c>
      <c r="C35" s="253"/>
      <c r="D35" s="253"/>
      <c r="E35" s="253"/>
      <c r="F35" s="253"/>
      <c r="G35" s="253"/>
      <c r="H35" s="314">
        <v>0</v>
      </c>
      <c r="I35" s="314"/>
    </row>
    <row r="36" spans="1:9">
      <c r="A36" s="265" t="s">
        <v>55</v>
      </c>
      <c r="B36" s="265"/>
      <c r="C36" s="265"/>
      <c r="D36" s="265"/>
      <c r="E36" s="265"/>
      <c r="F36" s="265"/>
      <c r="G36" s="265"/>
      <c r="H36" s="266">
        <f>SUM(H29:I35)</f>
        <v>2878.605</v>
      </c>
      <c r="I36" s="266"/>
    </row>
    <row r="37" spans="1:9">
      <c r="A37" s="256"/>
      <c r="B37" s="256"/>
      <c r="C37" s="256"/>
      <c r="D37" s="256"/>
      <c r="E37" s="256"/>
      <c r="F37" s="256"/>
      <c r="G37" s="256"/>
      <c r="H37" s="256"/>
      <c r="I37" s="256"/>
    </row>
    <row r="38" spans="1:9">
      <c r="A38" s="325" t="s">
        <v>56</v>
      </c>
      <c r="B38" s="325"/>
      <c r="C38" s="325"/>
      <c r="D38" s="325"/>
      <c r="E38" s="325"/>
      <c r="F38" s="325"/>
      <c r="G38" s="325"/>
      <c r="H38" s="325"/>
      <c r="I38" s="325"/>
    </row>
    <row r="39" spans="1:9">
      <c r="A39" s="258" t="s">
        <v>57</v>
      </c>
      <c r="B39" s="258"/>
      <c r="C39" s="258"/>
      <c r="D39" s="258"/>
      <c r="E39" s="258"/>
      <c r="F39" s="258"/>
      <c r="G39" s="258"/>
      <c r="H39" s="258"/>
      <c r="I39" s="258"/>
    </row>
    <row r="40" spans="1:9">
      <c r="A40" s="36" t="s">
        <v>58</v>
      </c>
      <c r="B40" s="258" t="s">
        <v>59</v>
      </c>
      <c r="C40" s="258"/>
      <c r="D40" s="258"/>
      <c r="E40" s="258"/>
      <c r="F40" s="258"/>
      <c r="G40" s="258"/>
      <c r="H40" s="36" t="s">
        <v>60</v>
      </c>
      <c r="I40" s="41" t="s">
        <v>43</v>
      </c>
    </row>
    <row r="41" spans="1:9">
      <c r="A41" s="35" t="s">
        <v>16</v>
      </c>
      <c r="B41" s="253" t="s">
        <v>61</v>
      </c>
      <c r="C41" s="253"/>
      <c r="D41" s="253"/>
      <c r="E41" s="253"/>
      <c r="F41" s="253"/>
      <c r="G41" s="253"/>
      <c r="H41" s="42">
        <f>1/12</f>
        <v>8.3333333333333329E-2</v>
      </c>
      <c r="I41" s="43">
        <f>H41*H36</f>
        <v>239.88374999999999</v>
      </c>
    </row>
    <row r="42" spans="1:9">
      <c r="A42" s="35" t="s">
        <v>18</v>
      </c>
      <c r="B42" s="253" t="s">
        <v>62</v>
      </c>
      <c r="C42" s="253"/>
      <c r="D42" s="253"/>
      <c r="E42" s="253"/>
      <c r="F42" s="253"/>
      <c r="G42" s="253"/>
      <c r="H42" s="44">
        <v>0.121</v>
      </c>
      <c r="I42" s="43">
        <f>H42*H36</f>
        <v>348.31120499999997</v>
      </c>
    </row>
    <row r="43" spans="1:9">
      <c r="A43" s="265" t="s">
        <v>63</v>
      </c>
      <c r="B43" s="265"/>
      <c r="C43" s="265"/>
      <c r="D43" s="265"/>
      <c r="E43" s="265"/>
      <c r="F43" s="265"/>
      <c r="G43" s="265"/>
      <c r="H43" s="266">
        <f>SUM(I41:I42)</f>
        <v>588.19495499999994</v>
      </c>
      <c r="I43" s="266"/>
    </row>
    <row r="44" spans="1:9">
      <c r="A44" s="267"/>
      <c r="B44" s="267"/>
      <c r="C44" s="267"/>
      <c r="D44" s="267"/>
      <c r="E44" s="267"/>
      <c r="F44" s="267"/>
      <c r="G44" s="267"/>
      <c r="H44" s="267"/>
      <c r="I44" s="267"/>
    </row>
    <row r="45" spans="1:9">
      <c r="A45" s="258" t="s">
        <v>64</v>
      </c>
      <c r="B45" s="258"/>
      <c r="C45" s="258"/>
      <c r="D45" s="258"/>
      <c r="E45" s="258"/>
      <c r="F45" s="258"/>
      <c r="G45" s="258"/>
      <c r="H45" s="258"/>
      <c r="I45" s="258"/>
    </row>
    <row r="46" spans="1:9">
      <c r="A46" s="36" t="s">
        <v>65</v>
      </c>
      <c r="B46" s="258" t="s">
        <v>66</v>
      </c>
      <c r="C46" s="258"/>
      <c r="D46" s="258"/>
      <c r="E46" s="258"/>
      <c r="F46" s="258"/>
      <c r="G46" s="258"/>
      <c r="H46" s="36" t="s">
        <v>60</v>
      </c>
      <c r="I46" s="41" t="s">
        <v>43</v>
      </c>
    </row>
    <row r="47" spans="1:9">
      <c r="A47" s="35" t="s">
        <v>16</v>
      </c>
      <c r="B47" s="253" t="s">
        <v>67</v>
      </c>
      <c r="C47" s="253"/>
      <c r="D47" s="253"/>
      <c r="E47" s="253"/>
      <c r="F47" s="253"/>
      <c r="G47" s="253"/>
      <c r="H47" s="45">
        <v>0.2</v>
      </c>
      <c r="I47" s="46">
        <f>H47*($H$36+H43)</f>
        <v>693.35999100000004</v>
      </c>
    </row>
    <row r="48" spans="1:9">
      <c r="A48" s="35" t="s">
        <v>18</v>
      </c>
      <c r="B48" s="253" t="s">
        <v>68</v>
      </c>
      <c r="C48" s="253"/>
      <c r="D48" s="253"/>
      <c r="E48" s="253"/>
      <c r="F48" s="253"/>
      <c r="G48" s="253"/>
      <c r="H48" s="45">
        <v>2.5000000000000001E-2</v>
      </c>
      <c r="I48" s="46">
        <f>H48*($H$36+H43)</f>
        <v>86.669998875000005</v>
      </c>
    </row>
    <row r="49" spans="1:14">
      <c r="A49" s="47" t="s">
        <v>21</v>
      </c>
      <c r="B49" s="48" t="s">
        <v>69</v>
      </c>
      <c r="C49" s="49"/>
      <c r="D49" s="49"/>
      <c r="E49" s="49"/>
      <c r="F49" s="49"/>
      <c r="G49" s="50"/>
      <c r="H49" s="51">
        <v>0.03</v>
      </c>
      <c r="I49" s="46">
        <f>H49*($H$36+H43)</f>
        <v>104.00399865</v>
      </c>
    </row>
    <row r="50" spans="1:14">
      <c r="A50" s="47" t="s">
        <v>23</v>
      </c>
      <c r="B50" s="253" t="s">
        <v>70</v>
      </c>
      <c r="C50" s="253"/>
      <c r="D50" s="253"/>
      <c r="E50" s="253"/>
      <c r="F50" s="253"/>
      <c r="G50" s="253"/>
      <c r="H50" s="45">
        <v>1.4999999999999999E-2</v>
      </c>
      <c r="I50" s="46">
        <f>H50*($H$36+H43)</f>
        <v>52.001999325</v>
      </c>
    </row>
    <row r="51" spans="1:14">
      <c r="A51" s="35" t="s">
        <v>49</v>
      </c>
      <c r="B51" s="253" t="s">
        <v>71</v>
      </c>
      <c r="C51" s="253"/>
      <c r="D51" s="253"/>
      <c r="E51" s="253"/>
      <c r="F51" s="253"/>
      <c r="G51" s="253"/>
      <c r="H51" s="52">
        <v>0.01</v>
      </c>
      <c r="I51" s="46">
        <f>H51*($H$36+H43)</f>
        <v>34.667999549999998</v>
      </c>
    </row>
    <row r="52" spans="1:14">
      <c r="A52" s="35" t="s">
        <v>51</v>
      </c>
      <c r="B52" s="253" t="s">
        <v>72</v>
      </c>
      <c r="C52" s="253"/>
      <c r="D52" s="253"/>
      <c r="E52" s="253"/>
      <c r="F52" s="253"/>
      <c r="G52" s="253"/>
      <c r="H52" s="45">
        <v>6.0000000000000001E-3</v>
      </c>
      <c r="I52" s="46">
        <f>H52*($H$36+H43)</f>
        <v>20.800799730000001</v>
      </c>
    </row>
    <row r="53" spans="1:14">
      <c r="A53" s="35" t="s">
        <v>53</v>
      </c>
      <c r="B53" s="253" t="s">
        <v>73</v>
      </c>
      <c r="C53" s="253"/>
      <c r="D53" s="253"/>
      <c r="E53" s="253"/>
      <c r="F53" s="253"/>
      <c r="G53" s="253"/>
      <c r="H53" s="45">
        <v>2E-3</v>
      </c>
      <c r="I53" s="46">
        <f>H53*($H$36+H43)</f>
        <v>6.9335999099999999</v>
      </c>
    </row>
    <row r="54" spans="1:14">
      <c r="A54" s="35" t="s">
        <v>74</v>
      </c>
      <c r="B54" s="253" t="s">
        <v>75</v>
      </c>
      <c r="C54" s="253"/>
      <c r="D54" s="253"/>
      <c r="E54" s="253"/>
      <c r="F54" s="253"/>
      <c r="G54" s="253"/>
      <c r="H54" s="52">
        <v>0.08</v>
      </c>
      <c r="I54" s="46">
        <f>H54*($H$36+H43)</f>
        <v>277.34399639999998</v>
      </c>
    </row>
    <row r="55" spans="1:14">
      <c r="A55" s="265" t="s">
        <v>76</v>
      </c>
      <c r="B55" s="265"/>
      <c r="C55" s="265"/>
      <c r="D55" s="265"/>
      <c r="E55" s="265"/>
      <c r="F55" s="265"/>
      <c r="G55" s="265"/>
      <c r="H55" s="53">
        <f>SUM(H47:H54)</f>
        <v>0.36800000000000005</v>
      </c>
      <c r="I55" s="54">
        <f>H55*($H$36+H43)</f>
        <v>1275.7823834400001</v>
      </c>
    </row>
    <row r="56" spans="1:14">
      <c r="A56" s="267"/>
      <c r="B56" s="267"/>
      <c r="C56" s="267"/>
      <c r="D56" s="267"/>
      <c r="E56" s="267"/>
      <c r="F56" s="267"/>
      <c r="G56" s="267"/>
      <c r="H56" s="267"/>
      <c r="I56" s="267"/>
    </row>
    <row r="57" spans="1:14">
      <c r="A57" s="265" t="s">
        <v>77</v>
      </c>
      <c r="B57" s="265"/>
      <c r="C57" s="265"/>
      <c r="D57" s="265"/>
      <c r="E57" s="265"/>
      <c r="F57" s="265"/>
      <c r="G57" s="265"/>
      <c r="H57" s="265"/>
      <c r="I57" s="265"/>
    </row>
    <row r="58" spans="1:14">
      <c r="A58" s="36" t="s">
        <v>78</v>
      </c>
      <c r="B58" s="258" t="s">
        <v>79</v>
      </c>
      <c r="C58" s="258"/>
      <c r="D58" s="258"/>
      <c r="E58" s="258"/>
      <c r="F58" s="258"/>
      <c r="G58" s="258"/>
      <c r="H58" s="265" t="s">
        <v>43</v>
      </c>
      <c r="I58" s="265"/>
      <c r="K58" s="35" t="s">
        <v>80</v>
      </c>
      <c r="L58" s="35" t="s">
        <v>81</v>
      </c>
      <c r="M58" s="35" t="s">
        <v>82</v>
      </c>
      <c r="N58" s="35" t="s">
        <v>83</v>
      </c>
    </row>
    <row r="59" spans="1:14">
      <c r="A59" s="55" t="s">
        <v>84</v>
      </c>
      <c r="B59" s="250" t="s">
        <v>85</v>
      </c>
      <c r="C59" s="250"/>
      <c r="D59" s="250"/>
      <c r="E59" s="250"/>
      <c r="F59" s="250"/>
      <c r="G59" s="250"/>
      <c r="H59" s="315">
        <f>(K59*L59*M59)-N59</f>
        <v>25.855800000000002</v>
      </c>
      <c r="I59" s="315"/>
      <c r="K59" s="56">
        <v>4.7</v>
      </c>
      <c r="L59" s="35">
        <v>2</v>
      </c>
      <c r="M59" s="35">
        <v>15</v>
      </c>
      <c r="N59" s="56">
        <f>H29*0.06</f>
        <v>115.1442</v>
      </c>
    </row>
    <row r="60" spans="1:14">
      <c r="A60" s="57" t="s">
        <v>18</v>
      </c>
      <c r="B60" s="250" t="s">
        <v>86</v>
      </c>
      <c r="C60" s="250"/>
      <c r="D60" s="250"/>
      <c r="E60" s="250"/>
      <c r="F60" s="250"/>
      <c r="G60" s="250"/>
      <c r="H60" s="316">
        <f>(L61*M61)-N61</f>
        <v>454.2</v>
      </c>
      <c r="I60" s="316"/>
      <c r="K60" s="35" t="s">
        <v>87</v>
      </c>
      <c r="L60" s="35" t="s">
        <v>88</v>
      </c>
      <c r="M60" s="35" t="s">
        <v>82</v>
      </c>
      <c r="N60" s="35" t="s">
        <v>83</v>
      </c>
    </row>
    <row r="61" spans="1:14">
      <c r="A61" s="35" t="s">
        <v>21</v>
      </c>
      <c r="B61" s="270" t="s">
        <v>89</v>
      </c>
      <c r="C61" s="270"/>
      <c r="D61" s="270"/>
      <c r="E61" s="270"/>
      <c r="F61" s="270"/>
      <c r="G61" s="270"/>
      <c r="H61" s="260">
        <f>16.73*0.8</f>
        <v>13.384</v>
      </c>
      <c r="I61" s="260"/>
      <c r="K61" s="35" t="s">
        <v>90</v>
      </c>
      <c r="L61" s="56">
        <v>37.85</v>
      </c>
      <c r="M61" s="35">
        <v>15</v>
      </c>
      <c r="N61" s="56">
        <f>(L61*M61*0.2)</f>
        <v>113.55000000000001</v>
      </c>
    </row>
    <row r="62" spans="1:14">
      <c r="A62" s="35" t="s">
        <v>23</v>
      </c>
      <c r="B62" s="270" t="s">
        <v>91</v>
      </c>
      <c r="C62" s="270"/>
      <c r="D62" s="270"/>
      <c r="E62" s="270"/>
      <c r="F62" s="270"/>
      <c r="G62" s="270"/>
      <c r="H62" s="260">
        <v>2.5</v>
      </c>
      <c r="I62" s="260"/>
    </row>
    <row r="63" spans="1:14">
      <c r="A63" s="35" t="s">
        <v>49</v>
      </c>
      <c r="B63" s="270" t="s">
        <v>92</v>
      </c>
      <c r="C63" s="270"/>
      <c r="D63" s="270"/>
      <c r="E63" s="270"/>
      <c r="F63" s="270"/>
      <c r="G63" s="270"/>
      <c r="H63" s="260">
        <v>29.66</v>
      </c>
      <c r="I63" s="260"/>
    </row>
    <row r="64" spans="1:14">
      <c r="A64" s="265" t="s">
        <v>63</v>
      </c>
      <c r="B64" s="265"/>
      <c r="C64" s="265"/>
      <c r="D64" s="265"/>
      <c r="E64" s="265"/>
      <c r="F64" s="265"/>
      <c r="G64" s="265"/>
      <c r="H64" s="266">
        <f>SUM(H59:I63)</f>
        <v>525.59979999999996</v>
      </c>
      <c r="I64" s="266"/>
    </row>
    <row r="65" spans="1:9">
      <c r="A65" s="245"/>
      <c r="B65" s="245"/>
      <c r="C65" s="245"/>
      <c r="D65" s="245"/>
      <c r="E65" s="245"/>
      <c r="F65" s="245"/>
      <c r="G65" s="245"/>
      <c r="H65" s="245"/>
      <c r="I65" s="245"/>
    </row>
    <row r="66" spans="1:9">
      <c r="A66" s="273" t="s">
        <v>93</v>
      </c>
      <c r="B66" s="273"/>
      <c r="C66" s="273"/>
      <c r="D66" s="273"/>
      <c r="E66" s="273"/>
      <c r="F66" s="273"/>
      <c r="G66" s="273"/>
      <c r="H66" s="273"/>
      <c r="I66" s="273"/>
    </row>
    <row r="67" spans="1:9">
      <c r="A67" s="274"/>
      <c r="B67" s="274"/>
      <c r="C67" s="274"/>
      <c r="D67" s="274"/>
      <c r="E67" s="274"/>
      <c r="F67" s="274"/>
      <c r="G67" s="274"/>
      <c r="H67" s="274"/>
      <c r="I67" s="274"/>
    </row>
    <row r="68" spans="1:9">
      <c r="A68" s="58">
        <v>2</v>
      </c>
      <c r="B68" s="275" t="s">
        <v>94</v>
      </c>
      <c r="C68" s="275"/>
      <c r="D68" s="275"/>
      <c r="E68" s="275"/>
      <c r="F68" s="275"/>
      <c r="G68" s="275"/>
      <c r="H68" s="276" t="s">
        <v>43</v>
      </c>
      <c r="I68" s="276"/>
    </row>
    <row r="69" spans="1:9">
      <c r="A69" s="37" t="s">
        <v>58</v>
      </c>
      <c r="B69" s="270" t="s">
        <v>95</v>
      </c>
      <c r="C69" s="270"/>
      <c r="D69" s="270"/>
      <c r="E69" s="270"/>
      <c r="F69" s="270"/>
      <c r="G69" s="270"/>
      <c r="H69" s="281">
        <f>H43</f>
        <v>588.19495499999994</v>
      </c>
      <c r="I69" s="281"/>
    </row>
    <row r="70" spans="1:9">
      <c r="A70" s="37" t="s">
        <v>65</v>
      </c>
      <c r="B70" s="270" t="s">
        <v>66</v>
      </c>
      <c r="C70" s="270"/>
      <c r="D70" s="270"/>
      <c r="E70" s="270"/>
      <c r="F70" s="270"/>
      <c r="G70" s="270"/>
      <c r="H70" s="281">
        <f>I55</f>
        <v>1275.7823834400001</v>
      </c>
      <c r="I70" s="281"/>
    </row>
    <row r="71" spans="1:9">
      <c r="A71" s="37" t="s">
        <v>78</v>
      </c>
      <c r="B71" s="270" t="s">
        <v>79</v>
      </c>
      <c r="C71" s="270"/>
      <c r="D71" s="270"/>
      <c r="E71" s="270"/>
      <c r="F71" s="270"/>
      <c r="G71" s="270"/>
      <c r="H71" s="281">
        <f>H64</f>
        <v>525.59979999999996</v>
      </c>
      <c r="I71" s="281"/>
    </row>
    <row r="72" spans="1:9">
      <c r="A72" s="265" t="s">
        <v>63</v>
      </c>
      <c r="B72" s="265"/>
      <c r="C72" s="265"/>
      <c r="D72" s="265"/>
      <c r="E72" s="265"/>
      <c r="F72" s="265"/>
      <c r="G72" s="265"/>
      <c r="H72" s="266">
        <f>SUM(H69:I71)</f>
        <v>2389.57713844</v>
      </c>
      <c r="I72" s="266"/>
    </row>
    <row r="73" spans="1:9">
      <c r="A73" s="278"/>
      <c r="B73" s="278"/>
      <c r="C73" s="278"/>
      <c r="D73" s="278"/>
      <c r="E73" s="278"/>
      <c r="F73" s="278"/>
      <c r="G73" s="278"/>
      <c r="H73" s="278"/>
      <c r="I73" s="278"/>
    </row>
    <row r="74" spans="1:9">
      <c r="A74" s="325" t="s">
        <v>96</v>
      </c>
      <c r="B74" s="325"/>
      <c r="C74" s="325"/>
      <c r="D74" s="325"/>
      <c r="E74" s="325"/>
      <c r="F74" s="325"/>
      <c r="G74" s="325"/>
      <c r="H74" s="325"/>
      <c r="I74" s="325"/>
    </row>
    <row r="75" spans="1:9">
      <c r="A75" s="36">
        <v>3</v>
      </c>
      <c r="B75" s="258" t="s">
        <v>97</v>
      </c>
      <c r="C75" s="258"/>
      <c r="D75" s="258"/>
      <c r="E75" s="258"/>
      <c r="F75" s="258"/>
      <c r="G75" s="258"/>
      <c r="H75" s="36" t="s">
        <v>60</v>
      </c>
      <c r="I75" s="41" t="s">
        <v>43</v>
      </c>
    </row>
    <row r="76" spans="1:9">
      <c r="A76" s="35" t="s">
        <v>16</v>
      </c>
      <c r="B76" s="253" t="s">
        <v>98</v>
      </c>
      <c r="C76" s="253"/>
      <c r="D76" s="253"/>
      <c r="E76" s="253"/>
      <c r="F76" s="253"/>
      <c r="G76" s="253"/>
      <c r="H76" s="59">
        <v>4.1999999999999997E-3</v>
      </c>
      <c r="I76" s="46">
        <f t="shared" ref="I76:I81" si="0">H76*$H$36</f>
        <v>12.090140999999999</v>
      </c>
    </row>
    <row r="77" spans="1:9">
      <c r="A77" s="35" t="s">
        <v>18</v>
      </c>
      <c r="B77" s="253" t="s">
        <v>99</v>
      </c>
      <c r="C77" s="253"/>
      <c r="D77" s="253"/>
      <c r="E77" s="253"/>
      <c r="F77" s="253"/>
      <c r="G77" s="253"/>
      <c r="H77" s="59">
        <v>3.3300000000000002E-4</v>
      </c>
      <c r="I77" s="46">
        <f t="shared" si="0"/>
        <v>0.95857546500000002</v>
      </c>
    </row>
    <row r="78" spans="1:9">
      <c r="A78" s="35" t="s">
        <v>21</v>
      </c>
      <c r="B78" s="253" t="s">
        <v>173</v>
      </c>
      <c r="C78" s="253"/>
      <c r="D78" s="253"/>
      <c r="E78" s="253"/>
      <c r="F78" s="253"/>
      <c r="G78" s="253"/>
      <c r="H78" s="59">
        <v>2E-3</v>
      </c>
      <c r="I78" s="46">
        <f t="shared" si="0"/>
        <v>5.7572099999999997</v>
      </c>
    </row>
    <row r="79" spans="1:9">
      <c r="A79" s="35" t="s">
        <v>23</v>
      </c>
      <c r="B79" s="253" t="s">
        <v>174</v>
      </c>
      <c r="C79" s="253"/>
      <c r="D79" s="253"/>
      <c r="E79" s="253"/>
      <c r="F79" s="253"/>
      <c r="G79" s="253"/>
      <c r="H79" s="59">
        <v>1.9400000000000001E-2</v>
      </c>
      <c r="I79" s="46">
        <f t="shared" si="0"/>
        <v>55.844937000000002</v>
      </c>
    </row>
    <row r="80" spans="1:9">
      <c r="A80" s="35" t="s">
        <v>49</v>
      </c>
      <c r="B80" s="253" t="s">
        <v>102</v>
      </c>
      <c r="C80" s="253"/>
      <c r="D80" s="253"/>
      <c r="E80" s="253"/>
      <c r="F80" s="253"/>
      <c r="G80" s="253"/>
      <c r="H80" s="59">
        <v>7.1399999999999996E-3</v>
      </c>
      <c r="I80" s="46">
        <f t="shared" si="0"/>
        <v>20.553239699999999</v>
      </c>
    </row>
    <row r="81" spans="1:9">
      <c r="A81" s="35" t="s">
        <v>51</v>
      </c>
      <c r="B81" s="253" t="s">
        <v>175</v>
      </c>
      <c r="C81" s="253"/>
      <c r="D81" s="253"/>
      <c r="E81" s="253"/>
      <c r="F81" s="253"/>
      <c r="G81" s="253"/>
      <c r="H81" s="59">
        <v>3.7999999999999999E-2</v>
      </c>
      <c r="I81" s="46">
        <f t="shared" si="0"/>
        <v>109.38699</v>
      </c>
    </row>
    <row r="82" spans="1:9">
      <c r="A82" s="265" t="s">
        <v>63</v>
      </c>
      <c r="B82" s="265"/>
      <c r="C82" s="265"/>
      <c r="D82" s="265"/>
      <c r="E82" s="265"/>
      <c r="F82" s="265"/>
      <c r="G82" s="265"/>
      <c r="H82" s="266">
        <f>SUM(I76:I81)</f>
        <v>204.59109316499999</v>
      </c>
      <c r="I82" s="266"/>
    </row>
    <row r="83" spans="1:9">
      <c r="A83" s="317"/>
      <c r="B83" s="317"/>
      <c r="C83" s="317"/>
      <c r="D83" s="317"/>
      <c r="E83" s="317"/>
      <c r="F83" s="317"/>
      <c r="G83" s="317"/>
      <c r="H83" s="317"/>
      <c r="I83" s="317"/>
    </row>
    <row r="84" spans="1:9">
      <c r="A84" s="325" t="s">
        <v>106</v>
      </c>
      <c r="B84" s="325"/>
      <c r="C84" s="325"/>
      <c r="D84" s="325"/>
      <c r="E84" s="325"/>
      <c r="F84" s="325"/>
      <c r="G84" s="325"/>
      <c r="H84" s="325"/>
      <c r="I84" s="325"/>
    </row>
    <row r="85" spans="1:9">
      <c r="A85" s="60" t="s">
        <v>107</v>
      </c>
      <c r="B85" s="61"/>
      <c r="C85" s="61"/>
      <c r="D85" s="61"/>
      <c r="E85" s="61"/>
      <c r="F85" s="61"/>
      <c r="G85" s="61"/>
      <c r="H85" s="61"/>
      <c r="I85" s="62">
        <f>H36+H72+H82-H59-H60</f>
        <v>4992.7174316049995</v>
      </c>
    </row>
    <row r="86" spans="1:9">
      <c r="A86" s="36" t="s">
        <v>108</v>
      </c>
      <c r="B86" s="258" t="s">
        <v>109</v>
      </c>
      <c r="C86" s="258"/>
      <c r="D86" s="258"/>
      <c r="E86" s="258"/>
      <c r="F86" s="258"/>
      <c r="G86" s="258"/>
      <c r="H86" s="36" t="s">
        <v>60</v>
      </c>
      <c r="I86" s="36" t="s">
        <v>43</v>
      </c>
    </row>
    <row r="87" spans="1:9">
      <c r="A87" s="35" t="s">
        <v>16</v>
      </c>
      <c r="B87" s="253" t="s">
        <v>110</v>
      </c>
      <c r="C87" s="253"/>
      <c r="D87" s="253"/>
      <c r="E87" s="253"/>
      <c r="F87" s="253"/>
      <c r="G87" s="253"/>
      <c r="H87" s="42">
        <v>1.6199999999999999E-2</v>
      </c>
      <c r="I87" s="43">
        <f t="shared" ref="I87:I92" si="1">H87*$I$85</f>
        <v>80.882022392000991</v>
      </c>
    </row>
    <row r="88" spans="1:9">
      <c r="A88" s="35" t="s">
        <v>18</v>
      </c>
      <c r="B88" s="253" t="s">
        <v>111</v>
      </c>
      <c r="C88" s="253"/>
      <c r="D88" s="253"/>
      <c r="E88" s="253"/>
      <c r="F88" s="253"/>
      <c r="G88" s="253"/>
      <c r="H88" s="42">
        <v>7.3000000000000001E-3</v>
      </c>
      <c r="I88" s="43">
        <f t="shared" si="1"/>
        <v>36.446837250716499</v>
      </c>
    </row>
    <row r="89" spans="1:9">
      <c r="A89" s="35" t="s">
        <v>21</v>
      </c>
      <c r="B89" s="253" t="s">
        <v>112</v>
      </c>
      <c r="C89" s="253"/>
      <c r="D89" s="253"/>
      <c r="E89" s="253"/>
      <c r="F89" s="253"/>
      <c r="G89" s="253"/>
      <c r="H89" s="42">
        <v>9.7999999999999997E-3</v>
      </c>
      <c r="I89" s="43">
        <f t="shared" si="1"/>
        <v>48.928630829728995</v>
      </c>
    </row>
    <row r="90" spans="1:9">
      <c r="A90" s="35" t="s">
        <v>23</v>
      </c>
      <c r="B90" s="253" t="s">
        <v>113</v>
      </c>
      <c r="C90" s="253"/>
      <c r="D90" s="253"/>
      <c r="E90" s="253"/>
      <c r="F90" s="253"/>
      <c r="G90" s="253"/>
      <c r="H90" s="42">
        <v>3.2000000000000002E-3</v>
      </c>
      <c r="I90" s="43">
        <f t="shared" si="1"/>
        <v>15.976695781136</v>
      </c>
    </row>
    <row r="91" spans="1:9">
      <c r="A91" s="35" t="s">
        <v>49</v>
      </c>
      <c r="B91" s="253" t="s">
        <v>114</v>
      </c>
      <c r="C91" s="253"/>
      <c r="D91" s="253"/>
      <c r="E91" s="253"/>
      <c r="F91" s="253"/>
      <c r="G91" s="253"/>
      <c r="H91" s="42">
        <v>5.4000000000000003E-3</v>
      </c>
      <c r="I91" s="43">
        <f t="shared" si="1"/>
        <v>26.960674130666998</v>
      </c>
    </row>
    <row r="92" spans="1:9">
      <c r="A92" s="35" t="s">
        <v>51</v>
      </c>
      <c r="B92" s="253" t="s">
        <v>115</v>
      </c>
      <c r="C92" s="253"/>
      <c r="D92" s="253"/>
      <c r="E92" s="253"/>
      <c r="F92" s="253"/>
      <c r="G92" s="253"/>
      <c r="H92" s="42">
        <v>0</v>
      </c>
      <c r="I92" s="43">
        <f t="shared" si="1"/>
        <v>0</v>
      </c>
    </row>
    <row r="93" spans="1:9">
      <c r="A93" s="276" t="s">
        <v>63</v>
      </c>
      <c r="B93" s="276"/>
      <c r="C93" s="276"/>
      <c r="D93" s="276"/>
      <c r="E93" s="276"/>
      <c r="F93" s="276"/>
      <c r="G93" s="276"/>
      <c r="H93" s="63">
        <f>SUM(H87:H92)</f>
        <v>4.19E-2</v>
      </c>
      <c r="I93" s="64">
        <f>SUM(I87:I92)</f>
        <v>209.19486038424947</v>
      </c>
    </row>
    <row r="94" spans="1:9">
      <c r="A94" s="278"/>
      <c r="B94" s="278"/>
      <c r="C94" s="278"/>
      <c r="D94" s="278"/>
      <c r="E94" s="278"/>
      <c r="F94" s="278"/>
      <c r="G94" s="278"/>
      <c r="H94" s="278"/>
      <c r="I94" s="278"/>
    </row>
    <row r="95" spans="1:9">
      <c r="A95" s="265" t="s">
        <v>116</v>
      </c>
      <c r="B95" s="265"/>
      <c r="C95" s="265"/>
      <c r="D95" s="265"/>
      <c r="E95" s="265"/>
      <c r="F95" s="265"/>
      <c r="G95" s="265"/>
      <c r="H95" s="265"/>
      <c r="I95" s="265"/>
    </row>
    <row r="96" spans="1:9">
      <c r="A96" s="36" t="s">
        <v>117</v>
      </c>
      <c r="B96" s="258" t="s">
        <v>118</v>
      </c>
      <c r="C96" s="258"/>
      <c r="D96" s="258"/>
      <c r="E96" s="258"/>
      <c r="F96" s="258"/>
      <c r="G96" s="258"/>
      <c r="H96" s="36" t="s">
        <v>60</v>
      </c>
      <c r="I96" s="36" t="s">
        <v>43</v>
      </c>
    </row>
    <row r="97" spans="1:9">
      <c r="A97" s="35" t="s">
        <v>16</v>
      </c>
      <c r="B97" s="253" t="s">
        <v>119</v>
      </c>
      <c r="C97" s="253"/>
      <c r="D97" s="253"/>
      <c r="E97" s="253"/>
      <c r="F97" s="253"/>
      <c r="G97" s="253"/>
      <c r="H97" s="42"/>
      <c r="I97" s="43">
        <f>(H29+H30+H31)*H97</f>
        <v>0</v>
      </c>
    </row>
    <row r="98" spans="1:9">
      <c r="A98" s="265" t="s">
        <v>63</v>
      </c>
      <c r="B98" s="265"/>
      <c r="C98" s="265"/>
      <c r="D98" s="265"/>
      <c r="E98" s="265"/>
      <c r="F98" s="265"/>
      <c r="G98" s="265"/>
      <c r="H98" s="280">
        <f>SUM(I94:I97)</f>
        <v>0</v>
      </c>
      <c r="I98" s="280"/>
    </row>
    <row r="99" spans="1:9" ht="12.75" customHeight="1">
      <c r="A99" s="245"/>
      <c r="B99" s="245"/>
      <c r="C99" s="245"/>
      <c r="D99" s="245"/>
      <c r="E99" s="245"/>
      <c r="F99" s="245"/>
      <c r="G99" s="245"/>
      <c r="H99" s="245"/>
      <c r="I99" s="245"/>
    </row>
    <row r="100" spans="1:9">
      <c r="A100" s="273" t="s">
        <v>120</v>
      </c>
      <c r="B100" s="273"/>
      <c r="C100" s="273"/>
      <c r="D100" s="273"/>
      <c r="E100" s="273"/>
      <c r="F100" s="273"/>
      <c r="G100" s="273"/>
      <c r="H100" s="273"/>
      <c r="I100" s="273"/>
    </row>
    <row r="101" spans="1:9">
      <c r="A101" s="274"/>
      <c r="B101" s="274"/>
      <c r="C101" s="274"/>
      <c r="D101" s="274"/>
      <c r="E101" s="274"/>
      <c r="F101" s="274"/>
      <c r="G101" s="274"/>
      <c r="H101" s="274"/>
      <c r="I101" s="274"/>
    </row>
    <row r="102" spans="1:9">
      <c r="A102" s="58">
        <v>4</v>
      </c>
      <c r="B102" s="275" t="s">
        <v>94</v>
      </c>
      <c r="C102" s="275"/>
      <c r="D102" s="275"/>
      <c r="E102" s="275"/>
      <c r="F102" s="275"/>
      <c r="G102" s="275"/>
      <c r="H102" s="276" t="s">
        <v>43</v>
      </c>
      <c r="I102" s="276"/>
    </row>
    <row r="103" spans="1:9">
      <c r="A103" s="37" t="s">
        <v>108</v>
      </c>
      <c r="B103" s="270" t="s">
        <v>121</v>
      </c>
      <c r="C103" s="270"/>
      <c r="D103" s="270"/>
      <c r="E103" s="270"/>
      <c r="F103" s="270"/>
      <c r="G103" s="270"/>
      <c r="H103" s="281">
        <f>I93</f>
        <v>209.19486038424947</v>
      </c>
      <c r="I103" s="281"/>
    </row>
    <row r="104" spans="1:9">
      <c r="A104" s="37" t="s">
        <v>117</v>
      </c>
      <c r="B104" s="270" t="s">
        <v>118</v>
      </c>
      <c r="C104" s="270"/>
      <c r="D104" s="270"/>
      <c r="E104" s="270"/>
      <c r="F104" s="270"/>
      <c r="G104" s="270"/>
      <c r="H104" s="281">
        <f>H98</f>
        <v>0</v>
      </c>
      <c r="I104" s="281"/>
    </row>
    <row r="105" spans="1:9">
      <c r="A105" s="265" t="s">
        <v>63</v>
      </c>
      <c r="B105" s="265"/>
      <c r="C105" s="265"/>
      <c r="D105" s="265"/>
      <c r="E105" s="265"/>
      <c r="F105" s="265"/>
      <c r="G105" s="265"/>
      <c r="H105" s="282">
        <f>SUM(H103:I104)</f>
        <v>209.19486038424947</v>
      </c>
      <c r="I105" s="282"/>
    </row>
    <row r="106" spans="1:9">
      <c r="A106" s="278"/>
      <c r="B106" s="278"/>
      <c r="C106" s="278"/>
      <c r="D106" s="278"/>
      <c r="E106" s="278"/>
      <c r="F106" s="278"/>
      <c r="G106" s="278"/>
      <c r="H106" s="278"/>
      <c r="I106" s="278"/>
    </row>
    <row r="107" spans="1:9">
      <c r="A107" s="325" t="s">
        <v>122</v>
      </c>
      <c r="B107" s="325"/>
      <c r="C107" s="325"/>
      <c r="D107" s="325"/>
      <c r="E107" s="325"/>
      <c r="F107" s="325"/>
      <c r="G107" s="325"/>
      <c r="H107" s="325"/>
      <c r="I107" s="325"/>
    </row>
    <row r="108" spans="1:9">
      <c r="A108" s="36">
        <v>5</v>
      </c>
      <c r="B108" s="258" t="s">
        <v>123</v>
      </c>
      <c r="C108" s="258"/>
      <c r="D108" s="258"/>
      <c r="E108" s="258"/>
      <c r="F108" s="258"/>
      <c r="G108" s="258"/>
      <c r="H108" s="265" t="s">
        <v>43</v>
      </c>
      <c r="I108" s="265"/>
    </row>
    <row r="109" spans="1:9">
      <c r="A109" s="37" t="s">
        <v>16</v>
      </c>
      <c r="B109" s="270" t="s">
        <v>124</v>
      </c>
      <c r="C109" s="270"/>
      <c r="D109" s="270"/>
      <c r="E109" s="270"/>
      <c r="F109" s="270"/>
      <c r="G109" s="270"/>
      <c r="H109" s="283">
        <f>uniformes!F11</f>
        <v>128.33333333333334</v>
      </c>
      <c r="I109" s="283"/>
    </row>
    <row r="110" spans="1:9">
      <c r="A110" s="37" t="s">
        <v>18</v>
      </c>
      <c r="B110" s="270" t="s">
        <v>176</v>
      </c>
      <c r="C110" s="270"/>
      <c r="D110" s="270"/>
      <c r="E110" s="270"/>
      <c r="F110" s="270"/>
      <c r="G110" s="270"/>
      <c r="H110" s="281">
        <f>'materiais e equipamentos'!G22</f>
        <v>94.76831649831648</v>
      </c>
      <c r="I110" s="281"/>
    </row>
    <row r="111" spans="1:9">
      <c r="A111" s="37" t="s">
        <v>21</v>
      </c>
      <c r="B111" s="270" t="s">
        <v>177</v>
      </c>
      <c r="C111" s="270"/>
      <c r="D111" s="270"/>
      <c r="E111" s="270"/>
      <c r="F111" s="270"/>
      <c r="G111" s="270"/>
      <c r="H111" s="281">
        <f>'materiais e equipamentos'!G9</f>
        <v>4.237070707070707</v>
      </c>
      <c r="I111" s="281"/>
    </row>
    <row r="112" spans="1:9">
      <c r="A112" s="37" t="s">
        <v>23</v>
      </c>
      <c r="B112" s="270" t="s">
        <v>309</v>
      </c>
      <c r="C112" s="270"/>
      <c r="D112" s="270"/>
      <c r="E112" s="270"/>
      <c r="F112" s="270"/>
      <c r="G112" s="270"/>
      <c r="H112" s="283">
        <f>'materiais e equipamentos'!G33</f>
        <v>59.359142857142857</v>
      </c>
      <c r="I112" s="283"/>
    </row>
    <row r="113" spans="1:9">
      <c r="A113" s="37" t="s">
        <v>49</v>
      </c>
      <c r="B113" s="270"/>
      <c r="C113" s="270"/>
      <c r="D113" s="270"/>
      <c r="E113" s="270"/>
      <c r="F113" s="270"/>
      <c r="G113" s="270"/>
      <c r="H113" s="283"/>
      <c r="I113" s="283"/>
    </row>
    <row r="114" spans="1:9">
      <c r="A114" s="276" t="s">
        <v>76</v>
      </c>
      <c r="B114" s="276"/>
      <c r="C114" s="276"/>
      <c r="D114" s="276"/>
      <c r="E114" s="276"/>
      <c r="F114" s="276"/>
      <c r="G114" s="276"/>
      <c r="H114" s="285">
        <f>SUM(H109:I113)</f>
        <v>286.69786339586335</v>
      </c>
      <c r="I114" s="285"/>
    </row>
    <row r="115" spans="1:9">
      <c r="A115" s="286"/>
      <c r="B115" s="286"/>
      <c r="C115" s="286"/>
      <c r="D115" s="286"/>
      <c r="E115" s="286"/>
      <c r="F115" s="286"/>
      <c r="G115" s="286"/>
      <c r="H115" s="286"/>
      <c r="I115" s="286"/>
    </row>
    <row r="116" spans="1:9">
      <c r="A116" s="325" t="s">
        <v>127</v>
      </c>
      <c r="B116" s="325"/>
      <c r="C116" s="325"/>
      <c r="D116" s="325"/>
      <c r="E116" s="325"/>
      <c r="F116" s="325"/>
      <c r="G116" s="325"/>
      <c r="H116" s="325"/>
      <c r="I116" s="325"/>
    </row>
    <row r="117" spans="1:9">
      <c r="A117" s="58">
        <v>6</v>
      </c>
      <c r="B117" s="275" t="s">
        <v>128</v>
      </c>
      <c r="C117" s="275"/>
      <c r="D117" s="275"/>
      <c r="E117" s="275"/>
      <c r="F117" s="275"/>
      <c r="G117" s="275"/>
      <c r="H117" s="58" t="s">
        <v>60</v>
      </c>
      <c r="I117" s="58" t="s">
        <v>43</v>
      </c>
    </row>
    <row r="118" spans="1:9">
      <c r="A118" s="37" t="s">
        <v>16</v>
      </c>
      <c r="B118" s="270" t="s">
        <v>129</v>
      </c>
      <c r="C118" s="270"/>
      <c r="D118" s="270"/>
      <c r="E118" s="270"/>
      <c r="F118" s="270"/>
      <c r="G118" s="270"/>
      <c r="H118" s="67">
        <v>0.05</v>
      </c>
      <c r="I118" s="68">
        <f>H135*H118</f>
        <v>298.4332977692556</v>
      </c>
    </row>
    <row r="119" spans="1:9">
      <c r="A119" s="37" t="s">
        <v>18</v>
      </c>
      <c r="B119" s="270" t="s">
        <v>130</v>
      </c>
      <c r="C119" s="270"/>
      <c r="D119" s="270"/>
      <c r="E119" s="270"/>
      <c r="F119" s="270"/>
      <c r="G119" s="270"/>
      <c r="H119" s="67">
        <v>0.1</v>
      </c>
      <c r="I119" s="68">
        <f>(I118+H135)*H119</f>
        <v>626.70992531543686</v>
      </c>
    </row>
    <row r="120" spans="1:9">
      <c r="A120" s="37" t="s">
        <v>21</v>
      </c>
      <c r="B120" s="270" t="s">
        <v>131</v>
      </c>
      <c r="C120" s="270"/>
      <c r="D120" s="270"/>
      <c r="E120" s="270"/>
      <c r="F120" s="270"/>
      <c r="G120" s="270"/>
      <c r="H120" s="67">
        <f>H121+H122+H123</f>
        <v>8.6499999999999994E-2</v>
      </c>
      <c r="I120" s="68"/>
    </row>
    <row r="121" spans="1:9">
      <c r="A121" s="287" t="s">
        <v>132</v>
      </c>
      <c r="B121" s="287"/>
      <c r="C121" s="288" t="s">
        <v>133</v>
      </c>
      <c r="D121" s="38" t="s">
        <v>134</v>
      </c>
      <c r="E121" s="289" t="s">
        <v>135</v>
      </c>
      <c r="F121" s="289"/>
      <c r="G121" s="289"/>
      <c r="H121" s="67">
        <v>6.4999999999999997E-3</v>
      </c>
      <c r="I121" s="68">
        <f>H121*$H$137</f>
        <v>49.052829403452357</v>
      </c>
    </row>
    <row r="122" spans="1:9">
      <c r="A122" s="287" t="s">
        <v>136</v>
      </c>
      <c r="B122" s="287"/>
      <c r="C122" s="288"/>
      <c r="D122" s="38" t="s">
        <v>137</v>
      </c>
      <c r="E122" s="289"/>
      <c r="F122" s="289"/>
      <c r="G122" s="289"/>
      <c r="H122" s="69">
        <v>0.03</v>
      </c>
      <c r="I122" s="68">
        <f>H122*$H$137</f>
        <v>226.39767416978012</v>
      </c>
    </row>
    <row r="123" spans="1:9">
      <c r="A123" s="287" t="s">
        <v>138</v>
      </c>
      <c r="B123" s="287"/>
      <c r="C123" s="70" t="s">
        <v>139</v>
      </c>
      <c r="D123" s="38" t="s">
        <v>140</v>
      </c>
      <c r="E123" s="39"/>
      <c r="F123" s="39"/>
      <c r="G123" s="40"/>
      <c r="H123" s="67">
        <v>0.05</v>
      </c>
      <c r="I123" s="68">
        <f>H123*$H$137</f>
        <v>377.3294569496336</v>
      </c>
    </row>
    <row r="124" spans="1:9">
      <c r="A124" s="276" t="s">
        <v>76</v>
      </c>
      <c r="B124" s="276"/>
      <c r="C124" s="276"/>
      <c r="D124" s="276"/>
      <c r="E124" s="276"/>
      <c r="F124" s="276"/>
      <c r="G124" s="276"/>
      <c r="H124" s="71"/>
      <c r="I124" s="72">
        <f>SUM(I118:I123)</f>
        <v>1577.9231836075585</v>
      </c>
    </row>
    <row r="125" spans="1:9" ht="41.1" customHeight="1">
      <c r="A125" s="279" t="s">
        <v>141</v>
      </c>
      <c r="B125" s="279"/>
      <c r="C125" s="279"/>
      <c r="D125" s="279"/>
      <c r="E125" s="279"/>
      <c r="F125" s="279"/>
      <c r="G125" s="279"/>
      <c r="H125" s="279"/>
      <c r="I125" s="279"/>
    </row>
    <row r="126" spans="1:9" ht="43.35" customHeight="1">
      <c r="A126" s="279" t="s">
        <v>142</v>
      </c>
      <c r="B126" s="279"/>
      <c r="C126" s="279"/>
      <c r="D126" s="279"/>
      <c r="E126" s="279"/>
      <c r="F126" s="279"/>
      <c r="G126" s="279"/>
      <c r="H126" s="279"/>
      <c r="I126" s="279"/>
    </row>
    <row r="127" spans="1:9">
      <c r="A127" s="326" t="s">
        <v>143</v>
      </c>
      <c r="B127" s="326"/>
      <c r="C127" s="326"/>
      <c r="D127" s="326"/>
      <c r="E127" s="326"/>
      <c r="F127" s="326"/>
      <c r="G127" s="326"/>
      <c r="H127" s="326"/>
      <c r="I127" s="326"/>
    </row>
    <row r="128" spans="1:9">
      <c r="A128" s="291"/>
      <c r="B128" s="291"/>
      <c r="C128" s="291"/>
      <c r="D128" s="291"/>
      <c r="E128" s="291"/>
      <c r="F128" s="291"/>
      <c r="G128" s="291"/>
      <c r="H128" s="291"/>
      <c r="I128" s="291"/>
    </row>
    <row r="129" spans="1:9">
      <c r="A129" s="275" t="s">
        <v>144</v>
      </c>
      <c r="B129" s="275"/>
      <c r="C129" s="275"/>
      <c r="D129" s="275"/>
      <c r="E129" s="275"/>
      <c r="F129" s="275"/>
      <c r="G129" s="275"/>
      <c r="H129" s="292" t="s">
        <v>43</v>
      </c>
      <c r="I129" s="292"/>
    </row>
    <row r="130" spans="1:9">
      <c r="A130" s="37" t="s">
        <v>16</v>
      </c>
      <c r="B130" s="270" t="s">
        <v>145</v>
      </c>
      <c r="C130" s="270"/>
      <c r="D130" s="270"/>
      <c r="E130" s="270"/>
      <c r="F130" s="270"/>
      <c r="G130" s="270"/>
      <c r="H130" s="281">
        <f>H36</f>
        <v>2878.605</v>
      </c>
      <c r="I130" s="281"/>
    </row>
    <row r="131" spans="1:9">
      <c r="A131" s="37" t="s">
        <v>18</v>
      </c>
      <c r="B131" s="270" t="s">
        <v>146</v>
      </c>
      <c r="C131" s="270"/>
      <c r="D131" s="270"/>
      <c r="E131" s="270"/>
      <c r="F131" s="270"/>
      <c r="G131" s="270"/>
      <c r="H131" s="281">
        <f>H72</f>
        <v>2389.57713844</v>
      </c>
      <c r="I131" s="281"/>
    </row>
    <row r="132" spans="1:9">
      <c r="A132" s="37" t="s">
        <v>21</v>
      </c>
      <c r="B132" s="270" t="s">
        <v>147</v>
      </c>
      <c r="C132" s="270"/>
      <c r="D132" s="270"/>
      <c r="E132" s="270"/>
      <c r="F132" s="270"/>
      <c r="G132" s="270"/>
      <c r="H132" s="281">
        <f>H82</f>
        <v>204.59109316499999</v>
      </c>
      <c r="I132" s="281"/>
    </row>
    <row r="133" spans="1:9">
      <c r="A133" s="37" t="s">
        <v>23</v>
      </c>
      <c r="B133" s="270" t="s">
        <v>148</v>
      </c>
      <c r="C133" s="270"/>
      <c r="D133" s="270"/>
      <c r="E133" s="270"/>
      <c r="F133" s="270"/>
      <c r="G133" s="270"/>
      <c r="H133" s="281">
        <f>H105</f>
        <v>209.19486038424947</v>
      </c>
      <c r="I133" s="281"/>
    </row>
    <row r="134" spans="1:9">
      <c r="A134" s="37" t="s">
        <v>49</v>
      </c>
      <c r="B134" s="270" t="s">
        <v>149</v>
      </c>
      <c r="C134" s="270"/>
      <c r="D134" s="270"/>
      <c r="E134" s="270"/>
      <c r="F134" s="270"/>
      <c r="G134" s="270"/>
      <c r="H134" s="281">
        <f>H114</f>
        <v>286.69786339586335</v>
      </c>
      <c r="I134" s="281"/>
    </row>
    <row r="135" spans="1:9">
      <c r="A135" s="276" t="s">
        <v>150</v>
      </c>
      <c r="B135" s="276"/>
      <c r="C135" s="276"/>
      <c r="D135" s="276"/>
      <c r="E135" s="276"/>
      <c r="F135" s="276"/>
      <c r="G135" s="276"/>
      <c r="H135" s="285">
        <f>SUM(H130:I134)</f>
        <v>5968.6659553851123</v>
      </c>
      <c r="I135" s="285"/>
    </row>
    <row r="136" spans="1:9">
      <c r="A136" s="37" t="s">
        <v>51</v>
      </c>
      <c r="B136" s="270" t="s">
        <v>151</v>
      </c>
      <c r="C136" s="270"/>
      <c r="D136" s="270"/>
      <c r="E136" s="270"/>
      <c r="F136" s="270"/>
      <c r="G136" s="270"/>
      <c r="H136" s="281">
        <f>I124</f>
        <v>1577.9231836075585</v>
      </c>
      <c r="I136" s="281"/>
    </row>
    <row r="137" spans="1:9">
      <c r="A137" s="276" t="s">
        <v>152</v>
      </c>
      <c r="B137" s="276"/>
      <c r="C137" s="276"/>
      <c r="D137" s="276"/>
      <c r="E137" s="276"/>
      <c r="F137" s="276"/>
      <c r="G137" s="276"/>
      <c r="H137" s="285">
        <f>(H135+I118+I119)/(1-H120)</f>
        <v>7546.589138992671</v>
      </c>
      <c r="I137" s="285"/>
    </row>
    <row r="138" spans="1:9">
      <c r="A138" s="293"/>
      <c r="B138" s="293"/>
      <c r="C138" s="293"/>
      <c r="D138" s="293"/>
      <c r="E138" s="293"/>
      <c r="F138" s="293"/>
      <c r="G138" s="293"/>
      <c r="H138" s="293"/>
      <c r="I138" s="293"/>
    </row>
    <row r="139" spans="1:9">
      <c r="A139" s="326" t="s">
        <v>153</v>
      </c>
      <c r="B139" s="326"/>
      <c r="C139" s="326"/>
      <c r="D139" s="326"/>
      <c r="E139" s="326"/>
      <c r="F139" s="326"/>
      <c r="G139" s="326"/>
      <c r="H139" s="326"/>
      <c r="I139" s="326"/>
    </row>
    <row r="140" spans="1:9">
      <c r="A140" s="73"/>
      <c r="B140" s="17"/>
      <c r="C140" s="17"/>
      <c r="D140" s="17"/>
      <c r="E140" s="17"/>
      <c r="F140" s="17"/>
      <c r="G140" s="17"/>
      <c r="H140" s="17"/>
      <c r="I140" s="17"/>
    </row>
    <row r="141" spans="1:9" ht="63.75" customHeight="1">
      <c r="A141" s="327" t="s">
        <v>4</v>
      </c>
      <c r="B141" s="327"/>
      <c r="C141" s="79" t="s">
        <v>154</v>
      </c>
      <c r="D141" s="79" t="s">
        <v>155</v>
      </c>
      <c r="E141" s="328" t="s">
        <v>156</v>
      </c>
      <c r="F141" s="328"/>
      <c r="G141" s="79" t="s">
        <v>157</v>
      </c>
      <c r="H141" s="328" t="s">
        <v>158</v>
      </c>
      <c r="I141" s="328"/>
    </row>
    <row r="142" spans="1:9" ht="37.35" customHeight="1">
      <c r="A142" s="296" t="str">
        <f>H21</f>
        <v>Vigilante - Chefe de Turma Posto 12 x 36h semanais seg. a domingo</v>
      </c>
      <c r="B142" s="296"/>
      <c r="C142" s="76">
        <f>H137</f>
        <v>7546.589138992671</v>
      </c>
      <c r="D142" s="75">
        <v>2</v>
      </c>
      <c r="E142" s="297">
        <f>C142*D142</f>
        <v>15093.178277985342</v>
      </c>
      <c r="F142" s="297"/>
      <c r="G142" s="77">
        <v>1</v>
      </c>
      <c r="H142" s="298">
        <f>E142*G142</f>
        <v>15093.178277985342</v>
      </c>
      <c r="I142" s="298"/>
    </row>
    <row r="143" spans="1:9">
      <c r="A143" s="299" t="s">
        <v>11</v>
      </c>
      <c r="B143" s="299"/>
      <c r="C143" s="299"/>
      <c r="D143" s="299"/>
      <c r="E143" s="299"/>
      <c r="F143" s="299"/>
      <c r="G143" s="299"/>
      <c r="H143" s="300">
        <f>H142</f>
        <v>15093.178277985342</v>
      </c>
      <c r="I143" s="300"/>
    </row>
    <row r="144" spans="1:9" ht="29.25" customHeight="1">
      <c r="A144" s="301" t="s">
        <v>159</v>
      </c>
      <c r="B144" s="301"/>
      <c r="C144" s="301"/>
      <c r="D144" s="301"/>
      <c r="E144" s="301"/>
      <c r="F144" s="301"/>
      <c r="G144" s="301"/>
      <c r="H144" s="302"/>
      <c r="I144" s="302"/>
    </row>
    <row r="145" spans="1:9" ht="15" customHeight="1">
      <c r="A145" s="303" t="s">
        <v>160</v>
      </c>
      <c r="B145" s="303"/>
      <c r="C145" s="303"/>
      <c r="D145" s="303"/>
      <c r="E145" s="303"/>
      <c r="F145" s="303"/>
      <c r="G145" s="303"/>
      <c r="H145" s="302">
        <f>H143+H144</f>
        <v>15093.178277985342</v>
      </c>
      <c r="I145" s="302"/>
    </row>
    <row r="146" spans="1:9">
      <c r="A146" s="19"/>
      <c r="B146" s="18"/>
      <c r="C146" s="78"/>
      <c r="D146" s="17"/>
      <c r="E146" s="17"/>
      <c r="F146" s="17"/>
      <c r="G146" s="17"/>
      <c r="H146" s="17"/>
      <c r="I146" s="17"/>
    </row>
    <row r="147" spans="1:9">
      <c r="A147" s="326" t="s">
        <v>161</v>
      </c>
      <c r="B147" s="326"/>
      <c r="C147" s="326"/>
      <c r="D147" s="326"/>
      <c r="E147" s="326"/>
      <c r="F147" s="326"/>
      <c r="G147" s="326"/>
      <c r="H147" s="326"/>
      <c r="I147" s="326"/>
    </row>
    <row r="148" spans="1:9">
      <c r="A148" s="73"/>
      <c r="B148" s="17"/>
      <c r="C148" s="17"/>
      <c r="D148" s="17"/>
      <c r="E148" s="17"/>
      <c r="F148" s="17"/>
      <c r="G148" s="17"/>
      <c r="H148" s="17"/>
      <c r="I148" s="17"/>
    </row>
    <row r="149" spans="1:9">
      <c r="A149" s="329" t="s">
        <v>162</v>
      </c>
      <c r="B149" s="329"/>
      <c r="C149" s="329"/>
      <c r="D149" s="329"/>
      <c r="E149" s="329"/>
      <c r="F149" s="329"/>
      <c r="G149" s="329"/>
      <c r="H149" s="329"/>
      <c r="I149" s="329"/>
    </row>
    <row r="150" spans="1:9">
      <c r="A150" s="330" t="s">
        <v>163</v>
      </c>
      <c r="B150" s="330"/>
      <c r="C150" s="330"/>
      <c r="D150" s="330"/>
      <c r="E150" s="330"/>
      <c r="F150" s="330"/>
      <c r="G150" s="330"/>
      <c r="H150" s="331" t="s">
        <v>164</v>
      </c>
      <c r="I150" s="331"/>
    </row>
    <row r="151" spans="1:9">
      <c r="A151" s="307" t="s">
        <v>165</v>
      </c>
      <c r="B151" s="307"/>
      <c r="C151" s="307"/>
      <c r="D151" s="307"/>
      <c r="E151" s="307"/>
      <c r="F151" s="307"/>
      <c r="G151" s="307"/>
      <c r="H151" s="308">
        <f>ROUND((H145),2)</f>
        <v>15093.18</v>
      </c>
      <c r="I151" s="308"/>
    </row>
    <row r="152" spans="1:9">
      <c r="A152" s="307" t="s">
        <v>166</v>
      </c>
      <c r="B152" s="307"/>
      <c r="C152" s="307"/>
      <c r="D152" s="307"/>
      <c r="E152" s="307"/>
      <c r="F152" s="307"/>
      <c r="G152" s="307"/>
      <c r="H152" s="309">
        <v>12</v>
      </c>
      <c r="I152" s="309"/>
    </row>
    <row r="153" spans="1:9" ht="15" customHeight="1">
      <c r="A153" s="310" t="s">
        <v>167</v>
      </c>
      <c r="B153" s="310"/>
      <c r="C153" s="310"/>
      <c r="D153" s="310"/>
      <c r="E153" s="310"/>
      <c r="F153" s="310"/>
      <c r="G153" s="310"/>
      <c r="H153" s="311">
        <f>H151*H152</f>
        <v>181118.16</v>
      </c>
      <c r="I153" s="311"/>
    </row>
  </sheetData>
  <mergeCells count="211">
    <mergeCell ref="A147:I147"/>
    <mergeCell ref="A149:I149"/>
    <mergeCell ref="A150:G150"/>
    <mergeCell ref="H150:I150"/>
    <mergeCell ref="A151:G151"/>
    <mergeCell ref="H151:I151"/>
    <mergeCell ref="A152:G152"/>
    <mergeCell ref="H152:I152"/>
    <mergeCell ref="A153:G153"/>
    <mergeCell ref="H153:I153"/>
    <mergeCell ref="A142:B142"/>
    <mergeCell ref="E142:F142"/>
    <mergeCell ref="H142:I142"/>
    <mergeCell ref="A143:G143"/>
    <mergeCell ref="H143:I143"/>
    <mergeCell ref="A144:G144"/>
    <mergeCell ref="H144:I144"/>
    <mergeCell ref="A145:G145"/>
    <mergeCell ref="H145:I145"/>
    <mergeCell ref="B136:G136"/>
    <mergeCell ref="H136:I136"/>
    <mergeCell ref="A137:G137"/>
    <mergeCell ref="H137:I137"/>
    <mergeCell ref="A138:I138"/>
    <mergeCell ref="A139:I139"/>
    <mergeCell ref="A141:B141"/>
    <mergeCell ref="E141:F141"/>
    <mergeCell ref="H141:I141"/>
    <mergeCell ref="B131:G131"/>
    <mergeCell ref="H131:I131"/>
    <mergeCell ref="B132:G132"/>
    <mergeCell ref="H132:I132"/>
    <mergeCell ref="B133:G133"/>
    <mergeCell ref="H133:I133"/>
    <mergeCell ref="B134:G134"/>
    <mergeCell ref="H134:I134"/>
    <mergeCell ref="A135:G135"/>
    <mergeCell ref="H135:I135"/>
    <mergeCell ref="A123:B123"/>
    <mergeCell ref="A124:G124"/>
    <mergeCell ref="A125:I125"/>
    <mergeCell ref="A126:I126"/>
    <mergeCell ref="A127:I127"/>
    <mergeCell ref="A128:I128"/>
    <mergeCell ref="A129:G129"/>
    <mergeCell ref="H129:I129"/>
    <mergeCell ref="B130:G130"/>
    <mergeCell ref="H130:I130"/>
    <mergeCell ref="A115:I115"/>
    <mergeCell ref="A116:I116"/>
    <mergeCell ref="B117:G117"/>
    <mergeCell ref="B118:G118"/>
    <mergeCell ref="B119:G119"/>
    <mergeCell ref="B120:G120"/>
    <mergeCell ref="A121:B121"/>
    <mergeCell ref="C121:C122"/>
    <mergeCell ref="E121:G122"/>
    <mergeCell ref="A122:B122"/>
    <mergeCell ref="B110:G110"/>
    <mergeCell ref="H110:I110"/>
    <mergeCell ref="B111:G111"/>
    <mergeCell ref="H111:I111"/>
    <mergeCell ref="B112:G112"/>
    <mergeCell ref="H112:I112"/>
    <mergeCell ref="B113:G113"/>
    <mergeCell ref="H113:I113"/>
    <mergeCell ref="A114:G114"/>
    <mergeCell ref="H114:I114"/>
    <mergeCell ref="B104:G104"/>
    <mergeCell ref="H104:I104"/>
    <mergeCell ref="A105:G105"/>
    <mergeCell ref="H105:I105"/>
    <mergeCell ref="A106:I106"/>
    <mergeCell ref="A107:I107"/>
    <mergeCell ref="B108:G108"/>
    <mergeCell ref="H108:I108"/>
    <mergeCell ref="B109:G109"/>
    <mergeCell ref="H109:I109"/>
    <mergeCell ref="A98:G98"/>
    <mergeCell ref="H98:I98"/>
    <mergeCell ref="A99:I99"/>
    <mergeCell ref="A100:I100"/>
    <mergeCell ref="A101:I101"/>
    <mergeCell ref="B102:G102"/>
    <mergeCell ref="H102:I102"/>
    <mergeCell ref="B103:G103"/>
    <mergeCell ref="H103:I103"/>
    <mergeCell ref="B89:G89"/>
    <mergeCell ref="B90:G90"/>
    <mergeCell ref="B91:G91"/>
    <mergeCell ref="B92:G92"/>
    <mergeCell ref="A93:G93"/>
    <mergeCell ref="A94:I94"/>
    <mergeCell ref="A95:I95"/>
    <mergeCell ref="B96:G96"/>
    <mergeCell ref="B97:G97"/>
    <mergeCell ref="B80:G80"/>
    <mergeCell ref="B81:G81"/>
    <mergeCell ref="A82:G82"/>
    <mergeCell ref="H82:I82"/>
    <mergeCell ref="A83:I83"/>
    <mergeCell ref="A84:I84"/>
    <mergeCell ref="B86:G86"/>
    <mergeCell ref="B87:G87"/>
    <mergeCell ref="B88:G88"/>
    <mergeCell ref="A72:G72"/>
    <mergeCell ref="H72:I72"/>
    <mergeCell ref="A73:I73"/>
    <mergeCell ref="A74:I74"/>
    <mergeCell ref="B75:G75"/>
    <mergeCell ref="B76:G76"/>
    <mergeCell ref="B77:G77"/>
    <mergeCell ref="B78:G78"/>
    <mergeCell ref="B79:G79"/>
    <mergeCell ref="A66:I66"/>
    <mergeCell ref="A67:I67"/>
    <mergeCell ref="B68:G68"/>
    <mergeCell ref="H68:I68"/>
    <mergeCell ref="B69:G69"/>
    <mergeCell ref="H69:I69"/>
    <mergeCell ref="B70:G70"/>
    <mergeCell ref="H70:I70"/>
    <mergeCell ref="B71:G71"/>
    <mergeCell ref="H71:I71"/>
    <mergeCell ref="B61:G61"/>
    <mergeCell ref="H61:I61"/>
    <mergeCell ref="B62:G62"/>
    <mergeCell ref="H62:I62"/>
    <mergeCell ref="B63:G63"/>
    <mergeCell ref="H63:I63"/>
    <mergeCell ref="A64:G64"/>
    <mergeCell ref="H64:I64"/>
    <mergeCell ref="A65:I65"/>
    <mergeCell ref="B54:G54"/>
    <mergeCell ref="A55:G55"/>
    <mergeCell ref="A56:I56"/>
    <mergeCell ref="A57:I57"/>
    <mergeCell ref="B58:G58"/>
    <mergeCell ref="H58:I58"/>
    <mergeCell ref="B59:G59"/>
    <mergeCell ref="H59:I59"/>
    <mergeCell ref="B60:G60"/>
    <mergeCell ref="H60:I60"/>
    <mergeCell ref="A44:I44"/>
    <mergeCell ref="A45:I45"/>
    <mergeCell ref="B46:G46"/>
    <mergeCell ref="B47:G47"/>
    <mergeCell ref="B48:G48"/>
    <mergeCell ref="B50:G50"/>
    <mergeCell ref="B51:G51"/>
    <mergeCell ref="B52:G52"/>
    <mergeCell ref="B53:G53"/>
    <mergeCell ref="A36:G36"/>
    <mergeCell ref="H36:I36"/>
    <mergeCell ref="A37:I37"/>
    <mergeCell ref="A38:I38"/>
    <mergeCell ref="A39:I39"/>
    <mergeCell ref="B40:G40"/>
    <mergeCell ref="B41:G41"/>
    <mergeCell ref="B42:G42"/>
    <mergeCell ref="A43:G43"/>
    <mergeCell ref="H43:I43"/>
    <mergeCell ref="H30:I30"/>
    <mergeCell ref="H31:I31"/>
    <mergeCell ref="B32:G32"/>
    <mergeCell ref="H32:I32"/>
    <mergeCell ref="B33:G33"/>
    <mergeCell ref="H33:I33"/>
    <mergeCell ref="B34:G34"/>
    <mergeCell ref="H34:I34"/>
    <mergeCell ref="B35:G35"/>
    <mergeCell ref="H35:I35"/>
    <mergeCell ref="B24:G24"/>
    <mergeCell ref="H24:I24"/>
    <mergeCell ref="B25:G25"/>
    <mergeCell ref="H25:I25"/>
    <mergeCell ref="A26:I26"/>
    <mergeCell ref="A27:I27"/>
    <mergeCell ref="B28:G28"/>
    <mergeCell ref="H28:I28"/>
    <mergeCell ref="B29:G29"/>
    <mergeCell ref="H29:I29"/>
    <mergeCell ref="A17:I17"/>
    <mergeCell ref="A18:I18"/>
    <mergeCell ref="A19:I19"/>
    <mergeCell ref="A20:I20"/>
    <mergeCell ref="B21:G21"/>
    <mergeCell ref="H21:I21"/>
    <mergeCell ref="B22:G22"/>
    <mergeCell ref="H22:I22"/>
    <mergeCell ref="B23:G23"/>
    <mergeCell ref="H23:I23"/>
    <mergeCell ref="G10:I10"/>
    <mergeCell ref="A11:I11"/>
    <mergeCell ref="A12:I12"/>
    <mergeCell ref="B13:G13"/>
    <mergeCell ref="H13:I13"/>
    <mergeCell ref="B14:G14"/>
    <mergeCell ref="H14:I14"/>
    <mergeCell ref="C15:I15"/>
    <mergeCell ref="A16:I16"/>
    <mergeCell ref="E1:H1"/>
    <mergeCell ref="A4:I4"/>
    <mergeCell ref="A5:I5"/>
    <mergeCell ref="A6:I6"/>
    <mergeCell ref="B7:F7"/>
    <mergeCell ref="G7:I7"/>
    <mergeCell ref="B8:F8"/>
    <mergeCell ref="G8:I8"/>
    <mergeCell ref="B9:F9"/>
    <mergeCell ref="G9:I9"/>
  </mergeCells>
  <pageMargins left="0.51180555555555596" right="0.51180555555555596" top="0.78749999999999998" bottom="0.78749999999999998" header="0.511811023622047" footer="0.511811023622047"/>
  <pageSetup paperSize="9" scale="67" orientation="portrait" horizontalDpi="300" verticalDpi="300" r:id="rId1"/>
  <rowBreaks count="2" manualBreakCount="2">
    <brk id="64" max="16383" man="1"/>
    <brk id="1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3"/>
  <sheetViews>
    <sheetView view="pageBreakPreview" topLeftCell="A138" zoomScaleNormal="100" workbookViewId="0">
      <selection activeCell="K144" sqref="K144"/>
    </sheetView>
  </sheetViews>
  <sheetFormatPr defaultColWidth="8.7109375" defaultRowHeight="15"/>
  <cols>
    <col min="3" max="3" width="18.140625" customWidth="1"/>
    <col min="6" max="6" width="5" customWidth="1"/>
    <col min="9" max="9" width="12.140625" customWidth="1"/>
    <col min="12" max="12" width="10.28515625" customWidth="1"/>
    <col min="14" max="14" width="12.140625" customWidth="1"/>
  </cols>
  <sheetData>
    <row r="1" spans="1:9">
      <c r="A1" s="15"/>
      <c r="B1" s="16" t="s">
        <v>168</v>
      </c>
      <c r="C1" s="17"/>
      <c r="D1" s="18"/>
      <c r="E1" s="236"/>
      <c r="F1" s="236"/>
      <c r="G1" s="236"/>
      <c r="H1" s="236"/>
      <c r="I1" s="20"/>
    </row>
    <row r="2" spans="1:9">
      <c r="A2" s="15"/>
      <c r="B2" s="18" t="s">
        <v>310</v>
      </c>
      <c r="C2" s="18"/>
      <c r="D2" s="21" t="s">
        <v>311</v>
      </c>
      <c r="E2" s="22"/>
      <c r="F2" s="22"/>
      <c r="G2" s="18"/>
      <c r="H2" s="18"/>
      <c r="I2" s="20"/>
    </row>
    <row r="3" spans="1:9">
      <c r="A3" s="23"/>
      <c r="B3" s="24" t="s">
        <v>312</v>
      </c>
      <c r="C3" s="25"/>
      <c r="D3" s="26" t="s">
        <v>313</v>
      </c>
      <c r="E3" s="27"/>
      <c r="F3" s="28"/>
      <c r="G3" s="28"/>
      <c r="H3" s="28"/>
      <c r="I3" s="29"/>
    </row>
    <row r="4" spans="1:9">
      <c r="A4" s="237"/>
      <c r="B4" s="237"/>
      <c r="C4" s="237"/>
      <c r="D4" s="237"/>
      <c r="E4" s="237"/>
      <c r="F4" s="237"/>
      <c r="G4" s="237"/>
      <c r="H4" s="237"/>
      <c r="I4" s="237"/>
    </row>
    <row r="5" spans="1:9">
      <c r="A5" s="238" t="s">
        <v>15</v>
      </c>
      <c r="B5" s="238"/>
      <c r="C5" s="238"/>
      <c r="D5" s="238"/>
      <c r="E5" s="238"/>
      <c r="F5" s="238"/>
      <c r="G5" s="238"/>
      <c r="H5" s="238"/>
      <c r="I5" s="238"/>
    </row>
    <row r="6" spans="1:9">
      <c r="A6" s="239"/>
      <c r="B6" s="239"/>
      <c r="C6" s="239"/>
      <c r="D6" s="239"/>
      <c r="E6" s="239"/>
      <c r="F6" s="239"/>
      <c r="G6" s="239"/>
      <c r="H6" s="239"/>
      <c r="I6" s="239"/>
    </row>
    <row r="7" spans="1:9">
      <c r="A7" s="30" t="s">
        <v>16</v>
      </c>
      <c r="B7" s="240" t="s">
        <v>17</v>
      </c>
      <c r="C7" s="240"/>
      <c r="D7" s="240"/>
      <c r="E7" s="240"/>
      <c r="F7" s="240"/>
      <c r="G7" s="241"/>
      <c r="H7" s="241"/>
      <c r="I7" s="241"/>
    </row>
    <row r="8" spans="1:9">
      <c r="A8" s="30" t="s">
        <v>18</v>
      </c>
      <c r="B8" s="240" t="s">
        <v>19</v>
      </c>
      <c r="C8" s="240"/>
      <c r="D8" s="240"/>
      <c r="E8" s="240"/>
      <c r="F8" s="240"/>
      <c r="G8" s="242" t="s">
        <v>20</v>
      </c>
      <c r="H8" s="242"/>
      <c r="I8" s="242"/>
    </row>
    <row r="9" spans="1:9">
      <c r="A9" s="31" t="s">
        <v>21</v>
      </c>
      <c r="B9" s="243" t="s">
        <v>22</v>
      </c>
      <c r="C9" s="243"/>
      <c r="D9" s="243"/>
      <c r="E9" s="243"/>
      <c r="F9" s="243"/>
      <c r="G9" s="241"/>
      <c r="H9" s="241"/>
      <c r="I9" s="241"/>
    </row>
    <row r="10" spans="1:9">
      <c r="A10" s="30" t="s">
        <v>23</v>
      </c>
      <c r="B10" s="32" t="s">
        <v>24</v>
      </c>
      <c r="C10" s="33"/>
      <c r="D10" s="33"/>
      <c r="E10" s="33"/>
      <c r="F10" s="33"/>
      <c r="G10" s="244"/>
      <c r="H10" s="244"/>
      <c r="I10" s="244"/>
    </row>
    <row r="11" spans="1:9">
      <c r="A11" s="245"/>
      <c r="B11" s="245"/>
      <c r="C11" s="245"/>
      <c r="D11" s="245"/>
      <c r="E11" s="245"/>
      <c r="F11" s="245"/>
      <c r="G11" s="245"/>
      <c r="H11" s="245"/>
      <c r="I11" s="245"/>
    </row>
    <row r="12" spans="1:9">
      <c r="A12" s="246" t="s">
        <v>25</v>
      </c>
      <c r="B12" s="246"/>
      <c r="C12" s="246"/>
      <c r="D12" s="246"/>
      <c r="E12" s="246"/>
      <c r="F12" s="246"/>
      <c r="G12" s="246"/>
      <c r="H12" s="246"/>
      <c r="I12" s="246"/>
    </row>
    <row r="13" spans="1:9">
      <c r="A13" s="30">
        <v>1</v>
      </c>
      <c r="B13" s="240" t="s">
        <v>26</v>
      </c>
      <c r="C13" s="240"/>
      <c r="D13" s="240"/>
      <c r="E13" s="240"/>
      <c r="F13" s="240"/>
      <c r="G13" s="240"/>
      <c r="H13" s="244" t="s">
        <v>27</v>
      </c>
      <c r="I13" s="244"/>
    </row>
    <row r="14" spans="1:9">
      <c r="A14" s="30">
        <v>2</v>
      </c>
      <c r="B14" s="240" t="s">
        <v>28</v>
      </c>
      <c r="C14" s="240"/>
      <c r="D14" s="240"/>
      <c r="E14" s="240"/>
      <c r="F14" s="240"/>
      <c r="G14" s="240"/>
      <c r="H14" s="244">
        <v>1</v>
      </c>
      <c r="I14" s="244"/>
    </row>
    <row r="15" spans="1:9">
      <c r="A15" s="30">
        <v>3</v>
      </c>
      <c r="B15" s="32" t="s">
        <v>29</v>
      </c>
      <c r="C15" s="247"/>
      <c r="D15" s="247"/>
      <c r="E15" s="247"/>
      <c r="F15" s="247"/>
      <c r="G15" s="247"/>
      <c r="H15" s="247"/>
      <c r="I15" s="247"/>
    </row>
    <row r="16" spans="1:9">
      <c r="A16" s="245"/>
      <c r="B16" s="245"/>
      <c r="C16" s="245"/>
      <c r="D16" s="245"/>
      <c r="E16" s="245"/>
      <c r="F16" s="245"/>
      <c r="G16" s="245"/>
      <c r="H16" s="245"/>
      <c r="I16" s="245"/>
    </row>
    <row r="17" spans="1:10">
      <c r="A17" s="246" t="s">
        <v>30</v>
      </c>
      <c r="B17" s="246"/>
      <c r="C17" s="246"/>
      <c r="D17" s="246"/>
      <c r="E17" s="246"/>
      <c r="F17" s="246"/>
      <c r="G17" s="246"/>
      <c r="H17" s="246"/>
      <c r="I17" s="246"/>
    </row>
    <row r="18" spans="1:10">
      <c r="A18" s="245"/>
      <c r="B18" s="245"/>
      <c r="C18" s="245"/>
      <c r="D18" s="245"/>
      <c r="E18" s="245"/>
      <c r="F18" s="245"/>
      <c r="G18" s="245"/>
      <c r="H18" s="245"/>
      <c r="I18" s="245"/>
    </row>
    <row r="19" spans="1:10">
      <c r="A19" s="248" t="s">
        <v>31</v>
      </c>
      <c r="B19" s="248"/>
      <c r="C19" s="248"/>
      <c r="D19" s="248"/>
      <c r="E19" s="248"/>
      <c r="F19" s="248"/>
      <c r="G19" s="248"/>
      <c r="H19" s="248"/>
      <c r="I19" s="248"/>
    </row>
    <row r="20" spans="1:10">
      <c r="A20" s="324" t="s">
        <v>32</v>
      </c>
      <c r="B20" s="324"/>
      <c r="C20" s="324"/>
      <c r="D20" s="324"/>
      <c r="E20" s="324"/>
      <c r="F20" s="324"/>
      <c r="G20" s="324"/>
      <c r="H20" s="324"/>
      <c r="I20" s="324"/>
    </row>
    <row r="21" spans="1:10" ht="24" customHeight="1">
      <c r="A21" s="34">
        <v>1</v>
      </c>
      <c r="B21" s="250" t="s">
        <v>33</v>
      </c>
      <c r="C21" s="250"/>
      <c r="D21" s="250"/>
      <c r="E21" s="250"/>
      <c r="F21" s="250"/>
      <c r="G21" s="250"/>
      <c r="H21" s="251" t="s">
        <v>179</v>
      </c>
      <c r="I21" s="251"/>
    </row>
    <row r="22" spans="1:10">
      <c r="A22" s="35">
        <v>2</v>
      </c>
      <c r="B22" s="240" t="s">
        <v>35</v>
      </c>
      <c r="C22" s="240"/>
      <c r="D22" s="240"/>
      <c r="E22" s="240"/>
      <c r="F22" s="240"/>
      <c r="G22" s="240"/>
      <c r="H22" s="244" t="s">
        <v>36</v>
      </c>
      <c r="I22" s="244"/>
    </row>
    <row r="23" spans="1:10">
      <c r="A23" s="35">
        <v>3</v>
      </c>
      <c r="B23" s="240" t="s">
        <v>37</v>
      </c>
      <c r="C23" s="240"/>
      <c r="D23" s="240"/>
      <c r="E23" s="240"/>
      <c r="F23" s="240"/>
      <c r="G23" s="240"/>
      <c r="H23" s="252"/>
      <c r="I23" s="252"/>
    </row>
    <row r="24" spans="1:10">
      <c r="A24" s="35">
        <v>4</v>
      </c>
      <c r="B24" s="253" t="s">
        <v>38</v>
      </c>
      <c r="C24" s="253"/>
      <c r="D24" s="253"/>
      <c r="E24" s="253"/>
      <c r="F24" s="253"/>
      <c r="G24" s="253"/>
      <c r="H24" s="254"/>
      <c r="I24" s="254"/>
    </row>
    <row r="25" spans="1:10">
      <c r="A25" s="35">
        <v>5</v>
      </c>
      <c r="B25" s="253" t="s">
        <v>40</v>
      </c>
      <c r="C25" s="253"/>
      <c r="D25" s="253"/>
      <c r="E25" s="253"/>
      <c r="F25" s="253"/>
      <c r="G25" s="253"/>
      <c r="H25" s="255"/>
      <c r="I25" s="255"/>
    </row>
    <row r="26" spans="1:10">
      <c r="A26" s="256"/>
      <c r="B26" s="256"/>
      <c r="C26" s="256"/>
      <c r="D26" s="256"/>
      <c r="E26" s="256"/>
      <c r="F26" s="256"/>
      <c r="G26" s="256"/>
      <c r="H26" s="256"/>
      <c r="I26" s="256"/>
    </row>
    <row r="27" spans="1:10">
      <c r="A27" s="325" t="s">
        <v>41</v>
      </c>
      <c r="B27" s="325"/>
      <c r="C27" s="325"/>
      <c r="D27" s="325"/>
      <c r="E27" s="325"/>
      <c r="F27" s="325"/>
      <c r="G27" s="325"/>
      <c r="H27" s="325"/>
      <c r="I27" s="325"/>
    </row>
    <row r="28" spans="1:10">
      <c r="A28" s="36">
        <v>1</v>
      </c>
      <c r="B28" s="258" t="s">
        <v>42</v>
      </c>
      <c r="C28" s="258"/>
      <c r="D28" s="258"/>
      <c r="E28" s="258"/>
      <c r="F28" s="258"/>
      <c r="G28" s="258"/>
      <c r="H28" s="259" t="s">
        <v>43</v>
      </c>
      <c r="I28" s="259"/>
    </row>
    <row r="29" spans="1:10">
      <c r="A29" s="35" t="s">
        <v>16</v>
      </c>
      <c r="B29" s="240" t="s">
        <v>44</v>
      </c>
      <c r="C29" s="240"/>
      <c r="D29" s="240"/>
      <c r="E29" s="240"/>
      <c r="F29" s="240"/>
      <c r="G29" s="240"/>
      <c r="H29" s="260">
        <v>1919.07</v>
      </c>
      <c r="I29" s="260"/>
      <c r="J29" t="s">
        <v>45</v>
      </c>
    </row>
    <row r="30" spans="1:10">
      <c r="A30" s="37" t="s">
        <v>18</v>
      </c>
      <c r="B30" s="38" t="s">
        <v>46</v>
      </c>
      <c r="C30" s="39"/>
      <c r="D30" s="39"/>
      <c r="E30" s="39"/>
      <c r="F30" s="39"/>
      <c r="G30" s="40"/>
      <c r="H30" s="312">
        <f>H29*30%</f>
        <v>575.721</v>
      </c>
      <c r="I30" s="312"/>
    </row>
    <row r="31" spans="1:10">
      <c r="A31" s="37" t="s">
        <v>21</v>
      </c>
      <c r="B31" s="38" t="s">
        <v>180</v>
      </c>
      <c r="C31" s="39"/>
      <c r="D31" s="39"/>
      <c r="E31" s="39"/>
      <c r="F31" s="39"/>
      <c r="G31" s="40"/>
      <c r="H31" s="313">
        <v>0</v>
      </c>
      <c r="I31" s="313"/>
    </row>
    <row r="32" spans="1:10">
      <c r="A32" s="35" t="s">
        <v>23</v>
      </c>
      <c r="B32" s="263" t="s">
        <v>48</v>
      </c>
      <c r="C32" s="263"/>
      <c r="D32" s="263"/>
      <c r="E32" s="263"/>
      <c r="F32" s="263"/>
      <c r="G32" s="263"/>
      <c r="H32" s="312"/>
      <c r="I32" s="312"/>
    </row>
    <row r="33" spans="1:9">
      <c r="A33" s="35" t="s">
        <v>49</v>
      </c>
      <c r="B33" s="263" t="s">
        <v>50</v>
      </c>
      <c r="C33" s="263"/>
      <c r="D33" s="263"/>
      <c r="E33" s="263"/>
      <c r="F33" s="263"/>
      <c r="G33" s="263"/>
      <c r="H33" s="312">
        <v>0</v>
      </c>
      <c r="I33" s="312"/>
    </row>
    <row r="34" spans="1:9">
      <c r="A34" s="30" t="s">
        <v>51</v>
      </c>
      <c r="B34" s="263" t="s">
        <v>52</v>
      </c>
      <c r="C34" s="263"/>
      <c r="D34" s="263"/>
      <c r="E34" s="263"/>
      <c r="F34" s="263"/>
      <c r="G34" s="263"/>
      <c r="H34" s="312">
        <v>0</v>
      </c>
      <c r="I34" s="312"/>
    </row>
    <row r="35" spans="1:9">
      <c r="A35" s="35" t="s">
        <v>53</v>
      </c>
      <c r="B35" s="253" t="s">
        <v>54</v>
      </c>
      <c r="C35" s="253"/>
      <c r="D35" s="253"/>
      <c r="E35" s="253"/>
      <c r="F35" s="253"/>
      <c r="G35" s="253"/>
      <c r="H35" s="314">
        <v>0</v>
      </c>
      <c r="I35" s="314"/>
    </row>
    <row r="36" spans="1:9">
      <c r="A36" s="265" t="s">
        <v>55</v>
      </c>
      <c r="B36" s="265"/>
      <c r="C36" s="265"/>
      <c r="D36" s="265"/>
      <c r="E36" s="265"/>
      <c r="F36" s="265"/>
      <c r="G36" s="265"/>
      <c r="H36" s="266">
        <f>SUM(H29:I35)</f>
        <v>2494.7910000000002</v>
      </c>
      <c r="I36" s="266"/>
    </row>
    <row r="37" spans="1:9">
      <c r="A37" s="256"/>
      <c r="B37" s="256"/>
      <c r="C37" s="256"/>
      <c r="D37" s="256"/>
      <c r="E37" s="256"/>
      <c r="F37" s="256"/>
      <c r="G37" s="256"/>
      <c r="H37" s="256"/>
      <c r="I37" s="256"/>
    </row>
    <row r="38" spans="1:9">
      <c r="A38" s="325" t="s">
        <v>56</v>
      </c>
      <c r="B38" s="325"/>
      <c r="C38" s="325"/>
      <c r="D38" s="325"/>
      <c r="E38" s="325"/>
      <c r="F38" s="325"/>
      <c r="G38" s="325"/>
      <c r="H38" s="325"/>
      <c r="I38" s="325"/>
    </row>
    <row r="39" spans="1:9">
      <c r="A39" s="258" t="s">
        <v>57</v>
      </c>
      <c r="B39" s="258"/>
      <c r="C39" s="258"/>
      <c r="D39" s="258"/>
      <c r="E39" s="258"/>
      <c r="F39" s="258"/>
      <c r="G39" s="258"/>
      <c r="H39" s="258"/>
      <c r="I39" s="258"/>
    </row>
    <row r="40" spans="1:9">
      <c r="A40" s="36" t="s">
        <v>58</v>
      </c>
      <c r="B40" s="258" t="s">
        <v>59</v>
      </c>
      <c r="C40" s="258"/>
      <c r="D40" s="258"/>
      <c r="E40" s="258"/>
      <c r="F40" s="258"/>
      <c r="G40" s="258"/>
      <c r="H40" s="36" t="s">
        <v>60</v>
      </c>
      <c r="I40" s="41" t="s">
        <v>43</v>
      </c>
    </row>
    <row r="41" spans="1:9">
      <c r="A41" s="35" t="s">
        <v>16</v>
      </c>
      <c r="B41" s="253" t="s">
        <v>61</v>
      </c>
      <c r="C41" s="253"/>
      <c r="D41" s="253"/>
      <c r="E41" s="253"/>
      <c r="F41" s="253"/>
      <c r="G41" s="253"/>
      <c r="H41" s="42">
        <f>1/12</f>
        <v>8.3333333333333329E-2</v>
      </c>
      <c r="I41" s="43">
        <f>H41*H36</f>
        <v>207.89924999999999</v>
      </c>
    </row>
    <row r="42" spans="1:9">
      <c r="A42" s="35" t="s">
        <v>18</v>
      </c>
      <c r="B42" s="253" t="s">
        <v>62</v>
      </c>
      <c r="C42" s="253"/>
      <c r="D42" s="253"/>
      <c r="E42" s="253"/>
      <c r="F42" s="253"/>
      <c r="G42" s="253"/>
      <c r="H42" s="44">
        <v>0.121</v>
      </c>
      <c r="I42" s="43">
        <f>H42*H36</f>
        <v>301.869711</v>
      </c>
    </row>
    <row r="43" spans="1:9">
      <c r="A43" s="265" t="s">
        <v>63</v>
      </c>
      <c r="B43" s="265"/>
      <c r="C43" s="265"/>
      <c r="D43" s="265"/>
      <c r="E43" s="265"/>
      <c r="F43" s="265"/>
      <c r="G43" s="265"/>
      <c r="H43" s="266">
        <f>SUM(I41:I42)</f>
        <v>509.76896099999999</v>
      </c>
      <c r="I43" s="266"/>
    </row>
    <row r="44" spans="1:9">
      <c r="A44" s="267"/>
      <c r="B44" s="267"/>
      <c r="C44" s="267"/>
      <c r="D44" s="267"/>
      <c r="E44" s="267"/>
      <c r="F44" s="267"/>
      <c r="G44" s="267"/>
      <c r="H44" s="267"/>
      <c r="I44" s="267"/>
    </row>
    <row r="45" spans="1:9">
      <c r="A45" s="258" t="s">
        <v>64</v>
      </c>
      <c r="B45" s="258"/>
      <c r="C45" s="258"/>
      <c r="D45" s="258"/>
      <c r="E45" s="258"/>
      <c r="F45" s="258"/>
      <c r="G45" s="258"/>
      <c r="H45" s="258"/>
      <c r="I45" s="258"/>
    </row>
    <row r="46" spans="1:9">
      <c r="A46" s="36" t="s">
        <v>65</v>
      </c>
      <c r="B46" s="258" t="s">
        <v>66</v>
      </c>
      <c r="C46" s="258"/>
      <c r="D46" s="258"/>
      <c r="E46" s="258"/>
      <c r="F46" s="258"/>
      <c r="G46" s="258"/>
      <c r="H46" s="36" t="s">
        <v>60</v>
      </c>
      <c r="I46" s="41" t="s">
        <v>43</v>
      </c>
    </row>
    <row r="47" spans="1:9">
      <c r="A47" s="35" t="s">
        <v>16</v>
      </c>
      <c r="B47" s="253" t="s">
        <v>67</v>
      </c>
      <c r="C47" s="253"/>
      <c r="D47" s="253"/>
      <c r="E47" s="253"/>
      <c r="F47" s="253"/>
      <c r="G47" s="253"/>
      <c r="H47" s="45">
        <v>0.2</v>
      </c>
      <c r="I47" s="46">
        <f>H47*($H$36+H43)</f>
        <v>600.91199219999999</v>
      </c>
    </row>
    <row r="48" spans="1:9">
      <c r="A48" s="35" t="s">
        <v>18</v>
      </c>
      <c r="B48" s="253" t="s">
        <v>68</v>
      </c>
      <c r="C48" s="253"/>
      <c r="D48" s="253"/>
      <c r="E48" s="253"/>
      <c r="F48" s="253"/>
      <c r="G48" s="253"/>
      <c r="H48" s="45">
        <v>2.5000000000000001E-2</v>
      </c>
      <c r="I48" s="46">
        <f>H48*($H$36+H43)</f>
        <v>75.113999024999998</v>
      </c>
    </row>
    <row r="49" spans="1:14">
      <c r="A49" s="47" t="s">
        <v>21</v>
      </c>
      <c r="B49" s="48" t="s">
        <v>69</v>
      </c>
      <c r="C49" s="49"/>
      <c r="D49" s="49"/>
      <c r="E49" s="49"/>
      <c r="F49" s="49"/>
      <c r="G49" s="50"/>
      <c r="H49" s="51">
        <v>0.03</v>
      </c>
      <c r="I49" s="46">
        <f>H49*($H$36+H43)</f>
        <v>90.136798829999989</v>
      </c>
    </row>
    <row r="50" spans="1:14">
      <c r="A50" s="47" t="s">
        <v>23</v>
      </c>
      <c r="B50" s="253" t="s">
        <v>70</v>
      </c>
      <c r="C50" s="253"/>
      <c r="D50" s="253"/>
      <c r="E50" s="253"/>
      <c r="F50" s="253"/>
      <c r="G50" s="253"/>
      <c r="H50" s="45">
        <v>1.4999999999999999E-2</v>
      </c>
      <c r="I50" s="46">
        <f>H50*($H$36+H43)</f>
        <v>45.068399414999995</v>
      </c>
    </row>
    <row r="51" spans="1:14">
      <c r="A51" s="35" t="s">
        <v>49</v>
      </c>
      <c r="B51" s="253" t="s">
        <v>71</v>
      </c>
      <c r="C51" s="253"/>
      <c r="D51" s="253"/>
      <c r="E51" s="253"/>
      <c r="F51" s="253"/>
      <c r="G51" s="253"/>
      <c r="H51" s="52">
        <v>0.01</v>
      </c>
      <c r="I51" s="46">
        <f>H51*($H$36+H43)</f>
        <v>30.04559961</v>
      </c>
    </row>
    <row r="52" spans="1:14">
      <c r="A52" s="35" t="s">
        <v>51</v>
      </c>
      <c r="B52" s="253" t="s">
        <v>72</v>
      </c>
      <c r="C52" s="253"/>
      <c r="D52" s="253"/>
      <c r="E52" s="253"/>
      <c r="F52" s="253"/>
      <c r="G52" s="253"/>
      <c r="H52" s="45">
        <v>6.0000000000000001E-3</v>
      </c>
      <c r="I52" s="46">
        <f>H52*($H$36+H43)</f>
        <v>18.027359766</v>
      </c>
    </row>
    <row r="53" spans="1:14">
      <c r="A53" s="35" t="s">
        <v>53</v>
      </c>
      <c r="B53" s="253" t="s">
        <v>73</v>
      </c>
      <c r="C53" s="253"/>
      <c r="D53" s="253"/>
      <c r="E53" s="253"/>
      <c r="F53" s="253"/>
      <c r="G53" s="253"/>
      <c r="H53" s="45">
        <v>2E-3</v>
      </c>
      <c r="I53" s="46">
        <f>H53*($H$36+H43)</f>
        <v>6.009119922</v>
      </c>
    </row>
    <row r="54" spans="1:14">
      <c r="A54" s="35" t="s">
        <v>74</v>
      </c>
      <c r="B54" s="253" t="s">
        <v>75</v>
      </c>
      <c r="C54" s="253"/>
      <c r="D54" s="253"/>
      <c r="E54" s="253"/>
      <c r="F54" s="253"/>
      <c r="G54" s="253"/>
      <c r="H54" s="52">
        <v>0.08</v>
      </c>
      <c r="I54" s="46">
        <f>H54*($H$36+H43)</f>
        <v>240.36479688</v>
      </c>
    </row>
    <row r="55" spans="1:14">
      <c r="A55" s="265" t="s">
        <v>76</v>
      </c>
      <c r="B55" s="265"/>
      <c r="C55" s="265"/>
      <c r="D55" s="265"/>
      <c r="E55" s="265"/>
      <c r="F55" s="265"/>
      <c r="G55" s="265"/>
      <c r="H55" s="53">
        <f>SUM(H47:H54)</f>
        <v>0.36800000000000005</v>
      </c>
      <c r="I55" s="54">
        <f>H55*($H$36+H43)</f>
        <v>1105.678065648</v>
      </c>
    </row>
    <row r="56" spans="1:14">
      <c r="A56" s="267"/>
      <c r="B56" s="267"/>
      <c r="C56" s="267"/>
      <c r="D56" s="267"/>
      <c r="E56" s="267"/>
      <c r="F56" s="267"/>
      <c r="G56" s="267"/>
      <c r="H56" s="267"/>
      <c r="I56" s="267"/>
    </row>
    <row r="57" spans="1:14">
      <c r="A57" s="265" t="s">
        <v>77</v>
      </c>
      <c r="B57" s="265"/>
      <c r="C57" s="265"/>
      <c r="D57" s="265"/>
      <c r="E57" s="265"/>
      <c r="F57" s="265"/>
      <c r="G57" s="265"/>
      <c r="H57" s="265"/>
      <c r="I57" s="265"/>
    </row>
    <row r="58" spans="1:14">
      <c r="A58" s="36" t="s">
        <v>78</v>
      </c>
      <c r="B58" s="258" t="s">
        <v>79</v>
      </c>
      <c r="C58" s="258"/>
      <c r="D58" s="258"/>
      <c r="E58" s="258"/>
      <c r="F58" s="258"/>
      <c r="G58" s="258"/>
      <c r="H58" s="265" t="s">
        <v>43</v>
      </c>
      <c r="I58" s="265"/>
      <c r="K58" s="35" t="s">
        <v>80</v>
      </c>
      <c r="L58" s="35" t="s">
        <v>81</v>
      </c>
      <c r="M58" s="35" t="s">
        <v>82</v>
      </c>
      <c r="N58" s="35" t="s">
        <v>83</v>
      </c>
    </row>
    <row r="59" spans="1:14">
      <c r="A59" s="55" t="s">
        <v>84</v>
      </c>
      <c r="B59" s="250" t="s">
        <v>85</v>
      </c>
      <c r="C59" s="250"/>
      <c r="D59" s="250"/>
      <c r="E59" s="250"/>
      <c r="F59" s="250"/>
      <c r="G59" s="250"/>
      <c r="H59" s="315">
        <f>(K59*L59*M59)-N59</f>
        <v>25.855800000000002</v>
      </c>
      <c r="I59" s="315"/>
      <c r="K59" s="56">
        <v>4.7</v>
      </c>
      <c r="L59" s="35">
        <v>2</v>
      </c>
      <c r="M59" s="35">
        <v>15</v>
      </c>
      <c r="N59" s="56">
        <f>H29*0.06</f>
        <v>115.1442</v>
      </c>
    </row>
    <row r="60" spans="1:14">
      <c r="A60" s="57" t="s">
        <v>18</v>
      </c>
      <c r="B60" s="250" t="s">
        <v>86</v>
      </c>
      <c r="C60" s="250"/>
      <c r="D60" s="250"/>
      <c r="E60" s="250"/>
      <c r="F60" s="250"/>
      <c r="G60" s="250"/>
      <c r="H60" s="316">
        <f>(L61*M61)-N61</f>
        <v>454.2</v>
      </c>
      <c r="I60" s="316"/>
      <c r="K60" s="35" t="s">
        <v>87</v>
      </c>
      <c r="L60" s="35" t="s">
        <v>88</v>
      </c>
      <c r="M60" s="35" t="s">
        <v>82</v>
      </c>
      <c r="N60" s="35" t="s">
        <v>83</v>
      </c>
    </row>
    <row r="61" spans="1:14">
      <c r="A61" s="35" t="s">
        <v>21</v>
      </c>
      <c r="B61" s="270" t="s">
        <v>89</v>
      </c>
      <c r="C61" s="270"/>
      <c r="D61" s="270"/>
      <c r="E61" s="270"/>
      <c r="F61" s="270"/>
      <c r="G61" s="270"/>
      <c r="H61" s="260">
        <f>16.73*0.8</f>
        <v>13.384</v>
      </c>
      <c r="I61" s="260"/>
      <c r="K61" s="35" t="s">
        <v>90</v>
      </c>
      <c r="L61" s="56">
        <v>37.85</v>
      </c>
      <c r="M61" s="35">
        <v>15</v>
      </c>
      <c r="N61" s="56">
        <f>(L61*M61*0.2)</f>
        <v>113.55000000000001</v>
      </c>
    </row>
    <row r="62" spans="1:14">
      <c r="A62" s="35" t="s">
        <v>23</v>
      </c>
      <c r="B62" s="270" t="s">
        <v>91</v>
      </c>
      <c r="C62" s="270"/>
      <c r="D62" s="270"/>
      <c r="E62" s="270"/>
      <c r="F62" s="270"/>
      <c r="G62" s="270"/>
      <c r="H62" s="260">
        <v>2.5</v>
      </c>
      <c r="I62" s="260"/>
    </row>
    <row r="63" spans="1:14">
      <c r="A63" s="35" t="s">
        <v>49</v>
      </c>
      <c r="B63" s="270" t="s">
        <v>92</v>
      </c>
      <c r="C63" s="270"/>
      <c r="D63" s="270"/>
      <c r="E63" s="270"/>
      <c r="F63" s="270"/>
      <c r="G63" s="270"/>
      <c r="H63" s="260">
        <v>29.66</v>
      </c>
      <c r="I63" s="260"/>
    </row>
    <row r="64" spans="1:14">
      <c r="A64" s="265" t="s">
        <v>63</v>
      </c>
      <c r="B64" s="265"/>
      <c r="C64" s="265"/>
      <c r="D64" s="265"/>
      <c r="E64" s="265"/>
      <c r="F64" s="265"/>
      <c r="G64" s="265"/>
      <c r="H64" s="266">
        <f>SUM(H59:I63)</f>
        <v>525.59979999999996</v>
      </c>
      <c r="I64" s="266"/>
    </row>
    <row r="65" spans="1:9">
      <c r="A65" s="245"/>
      <c r="B65" s="245"/>
      <c r="C65" s="245"/>
      <c r="D65" s="245"/>
      <c r="E65" s="245"/>
      <c r="F65" s="245"/>
      <c r="G65" s="245"/>
      <c r="H65" s="245"/>
      <c r="I65" s="245"/>
    </row>
    <row r="66" spans="1:9">
      <c r="A66" s="273" t="s">
        <v>93</v>
      </c>
      <c r="B66" s="273"/>
      <c r="C66" s="273"/>
      <c r="D66" s="273"/>
      <c r="E66" s="273"/>
      <c r="F66" s="273"/>
      <c r="G66" s="273"/>
      <c r="H66" s="273"/>
      <c r="I66" s="273"/>
    </row>
    <row r="67" spans="1:9">
      <c r="A67" s="274"/>
      <c r="B67" s="274"/>
      <c r="C67" s="274"/>
      <c r="D67" s="274"/>
      <c r="E67" s="274"/>
      <c r="F67" s="274"/>
      <c r="G67" s="274"/>
      <c r="H67" s="274"/>
      <c r="I67" s="274"/>
    </row>
    <row r="68" spans="1:9">
      <c r="A68" s="58">
        <v>2</v>
      </c>
      <c r="B68" s="275" t="s">
        <v>94</v>
      </c>
      <c r="C68" s="275"/>
      <c r="D68" s="275"/>
      <c r="E68" s="275"/>
      <c r="F68" s="275"/>
      <c r="G68" s="275"/>
      <c r="H68" s="276" t="s">
        <v>43</v>
      </c>
      <c r="I68" s="276"/>
    </row>
    <row r="69" spans="1:9">
      <c r="A69" s="37" t="s">
        <v>58</v>
      </c>
      <c r="B69" s="270" t="s">
        <v>95</v>
      </c>
      <c r="C69" s="270"/>
      <c r="D69" s="270"/>
      <c r="E69" s="270"/>
      <c r="F69" s="270"/>
      <c r="G69" s="270"/>
      <c r="H69" s="281">
        <f>H43</f>
        <v>509.76896099999999</v>
      </c>
      <c r="I69" s="281"/>
    </row>
    <row r="70" spans="1:9">
      <c r="A70" s="37" t="s">
        <v>65</v>
      </c>
      <c r="B70" s="270" t="s">
        <v>66</v>
      </c>
      <c r="C70" s="270"/>
      <c r="D70" s="270"/>
      <c r="E70" s="270"/>
      <c r="F70" s="270"/>
      <c r="G70" s="270"/>
      <c r="H70" s="281">
        <f>I55</f>
        <v>1105.678065648</v>
      </c>
      <c r="I70" s="281"/>
    </row>
    <row r="71" spans="1:9">
      <c r="A71" s="37" t="s">
        <v>78</v>
      </c>
      <c r="B71" s="270" t="s">
        <v>79</v>
      </c>
      <c r="C71" s="270"/>
      <c r="D71" s="270"/>
      <c r="E71" s="270"/>
      <c r="F71" s="270"/>
      <c r="G71" s="270"/>
      <c r="H71" s="281">
        <f>H64</f>
        <v>525.59979999999996</v>
      </c>
      <c r="I71" s="281"/>
    </row>
    <row r="72" spans="1:9">
      <c r="A72" s="265" t="s">
        <v>63</v>
      </c>
      <c r="B72" s="265"/>
      <c r="C72" s="265"/>
      <c r="D72" s="265"/>
      <c r="E72" s="265"/>
      <c r="F72" s="265"/>
      <c r="G72" s="265"/>
      <c r="H72" s="266">
        <f>SUM(H69:I71)</f>
        <v>2141.0468266480002</v>
      </c>
      <c r="I72" s="266"/>
    </row>
    <row r="73" spans="1:9">
      <c r="A73" s="278"/>
      <c r="B73" s="278"/>
      <c r="C73" s="278"/>
      <c r="D73" s="278"/>
      <c r="E73" s="278"/>
      <c r="F73" s="278"/>
      <c r="G73" s="278"/>
      <c r="H73" s="278"/>
      <c r="I73" s="278"/>
    </row>
    <row r="74" spans="1:9">
      <c r="A74" s="325" t="s">
        <v>96</v>
      </c>
      <c r="B74" s="325"/>
      <c r="C74" s="325"/>
      <c r="D74" s="325"/>
      <c r="E74" s="325"/>
      <c r="F74" s="325"/>
      <c r="G74" s="325"/>
      <c r="H74" s="325"/>
      <c r="I74" s="325"/>
    </row>
    <row r="75" spans="1:9">
      <c r="A75" s="36">
        <v>3</v>
      </c>
      <c r="B75" s="258" t="s">
        <v>97</v>
      </c>
      <c r="C75" s="258"/>
      <c r="D75" s="258"/>
      <c r="E75" s="258"/>
      <c r="F75" s="258"/>
      <c r="G75" s="258"/>
      <c r="H75" s="36" t="s">
        <v>60</v>
      </c>
      <c r="I75" s="41" t="s">
        <v>43</v>
      </c>
    </row>
    <row r="76" spans="1:9">
      <c r="A76" s="35" t="s">
        <v>16</v>
      </c>
      <c r="B76" s="253" t="s">
        <v>98</v>
      </c>
      <c r="C76" s="253"/>
      <c r="D76" s="253"/>
      <c r="E76" s="253"/>
      <c r="F76" s="253"/>
      <c r="G76" s="253"/>
      <c r="H76" s="59">
        <v>4.1999999999999997E-3</v>
      </c>
      <c r="I76" s="46">
        <f t="shared" ref="I76:I81" si="0">H76*$H$36</f>
        <v>10.4781222</v>
      </c>
    </row>
    <row r="77" spans="1:9">
      <c r="A77" s="35" t="s">
        <v>18</v>
      </c>
      <c r="B77" s="253" t="s">
        <v>99</v>
      </c>
      <c r="C77" s="253"/>
      <c r="D77" s="253"/>
      <c r="E77" s="253"/>
      <c r="F77" s="253"/>
      <c r="G77" s="253"/>
      <c r="H77" s="59">
        <v>3.3300000000000002E-4</v>
      </c>
      <c r="I77" s="46">
        <f t="shared" si="0"/>
        <v>0.83076540300000012</v>
      </c>
    </row>
    <row r="78" spans="1:9">
      <c r="A78" s="35" t="s">
        <v>21</v>
      </c>
      <c r="B78" s="253" t="s">
        <v>173</v>
      </c>
      <c r="C78" s="253"/>
      <c r="D78" s="253"/>
      <c r="E78" s="253"/>
      <c r="F78" s="253"/>
      <c r="G78" s="253"/>
      <c r="H78" s="59">
        <v>2E-3</v>
      </c>
      <c r="I78" s="46">
        <f t="shared" si="0"/>
        <v>4.9895820000000004</v>
      </c>
    </row>
    <row r="79" spans="1:9">
      <c r="A79" s="35" t="s">
        <v>23</v>
      </c>
      <c r="B79" s="253" t="s">
        <v>174</v>
      </c>
      <c r="C79" s="253"/>
      <c r="D79" s="253"/>
      <c r="E79" s="253"/>
      <c r="F79" s="253"/>
      <c r="G79" s="253"/>
      <c r="H79" s="59">
        <v>1.9400000000000001E-2</v>
      </c>
      <c r="I79" s="46">
        <f t="shared" si="0"/>
        <v>48.398945400000002</v>
      </c>
    </row>
    <row r="80" spans="1:9">
      <c r="A80" s="35" t="s">
        <v>49</v>
      </c>
      <c r="B80" s="253" t="s">
        <v>102</v>
      </c>
      <c r="C80" s="253"/>
      <c r="D80" s="253"/>
      <c r="E80" s="253"/>
      <c r="F80" s="253"/>
      <c r="G80" s="253"/>
      <c r="H80" s="59">
        <v>7.1399999999999996E-3</v>
      </c>
      <c r="I80" s="46">
        <f t="shared" si="0"/>
        <v>17.81280774</v>
      </c>
    </row>
    <row r="81" spans="1:9">
      <c r="A81" s="35" t="s">
        <v>51</v>
      </c>
      <c r="B81" s="253" t="s">
        <v>175</v>
      </c>
      <c r="C81" s="253"/>
      <c r="D81" s="253"/>
      <c r="E81" s="253"/>
      <c r="F81" s="253"/>
      <c r="G81" s="253"/>
      <c r="H81" s="59">
        <v>3.7999999999999999E-2</v>
      </c>
      <c r="I81" s="46">
        <f t="shared" si="0"/>
        <v>94.802058000000002</v>
      </c>
    </row>
    <row r="82" spans="1:9">
      <c r="A82" s="265" t="s">
        <v>63</v>
      </c>
      <c r="B82" s="265"/>
      <c r="C82" s="265"/>
      <c r="D82" s="265"/>
      <c r="E82" s="265"/>
      <c r="F82" s="265"/>
      <c r="G82" s="265"/>
      <c r="H82" s="266">
        <f>SUM(I76:I81)</f>
        <v>177.312280743</v>
      </c>
      <c r="I82" s="266"/>
    </row>
    <row r="83" spans="1:9">
      <c r="A83" s="317"/>
      <c r="B83" s="317"/>
      <c r="C83" s="317"/>
      <c r="D83" s="317"/>
      <c r="E83" s="317"/>
      <c r="F83" s="317"/>
      <c r="G83" s="317"/>
      <c r="H83" s="317"/>
      <c r="I83" s="317"/>
    </row>
    <row r="84" spans="1:9">
      <c r="A84" s="325" t="s">
        <v>106</v>
      </c>
      <c r="B84" s="325"/>
      <c r="C84" s="325"/>
      <c r="D84" s="325"/>
      <c r="E84" s="325"/>
      <c r="F84" s="325"/>
      <c r="G84" s="325"/>
      <c r="H84" s="325"/>
      <c r="I84" s="325"/>
    </row>
    <row r="85" spans="1:9">
      <c r="A85" s="60" t="s">
        <v>107</v>
      </c>
      <c r="B85" s="61"/>
      <c r="C85" s="61"/>
      <c r="D85" s="61"/>
      <c r="E85" s="61"/>
      <c r="F85" s="61"/>
      <c r="G85" s="61"/>
      <c r="H85" s="61"/>
      <c r="I85" s="62">
        <f>H36+H72+H82-H59-H60</f>
        <v>4333.0943073910003</v>
      </c>
    </row>
    <row r="86" spans="1:9">
      <c r="A86" s="36" t="s">
        <v>108</v>
      </c>
      <c r="B86" s="258" t="s">
        <v>109</v>
      </c>
      <c r="C86" s="258"/>
      <c r="D86" s="258"/>
      <c r="E86" s="258"/>
      <c r="F86" s="258"/>
      <c r="G86" s="258"/>
      <c r="H86" s="36" t="s">
        <v>60</v>
      </c>
      <c r="I86" s="36" t="s">
        <v>43</v>
      </c>
    </row>
    <row r="87" spans="1:9">
      <c r="A87" s="35" t="s">
        <v>16</v>
      </c>
      <c r="B87" s="253" t="s">
        <v>110</v>
      </c>
      <c r="C87" s="253"/>
      <c r="D87" s="253"/>
      <c r="E87" s="253"/>
      <c r="F87" s="253"/>
      <c r="G87" s="253"/>
      <c r="H87" s="42">
        <v>1.6199999999999999E-2</v>
      </c>
      <c r="I87" s="43">
        <f t="shared" ref="I87:I92" si="1">H87*$I$85</f>
        <v>70.196127779734198</v>
      </c>
    </row>
    <row r="88" spans="1:9">
      <c r="A88" s="35" t="s">
        <v>18</v>
      </c>
      <c r="B88" s="253" t="s">
        <v>111</v>
      </c>
      <c r="C88" s="253"/>
      <c r="D88" s="253"/>
      <c r="E88" s="253"/>
      <c r="F88" s="253"/>
      <c r="G88" s="253"/>
      <c r="H88" s="42">
        <v>7.3000000000000001E-3</v>
      </c>
      <c r="I88" s="43">
        <f t="shared" si="1"/>
        <v>31.631588443954303</v>
      </c>
    </row>
    <row r="89" spans="1:9">
      <c r="A89" s="35" t="s">
        <v>21</v>
      </c>
      <c r="B89" s="253" t="s">
        <v>112</v>
      </c>
      <c r="C89" s="253"/>
      <c r="D89" s="253"/>
      <c r="E89" s="253"/>
      <c r="F89" s="253"/>
      <c r="G89" s="253"/>
      <c r="H89" s="42">
        <v>9.7999999999999997E-3</v>
      </c>
      <c r="I89" s="43">
        <f t="shared" si="1"/>
        <v>42.464324212431798</v>
      </c>
    </row>
    <row r="90" spans="1:9">
      <c r="A90" s="35" t="s">
        <v>23</v>
      </c>
      <c r="B90" s="253" t="s">
        <v>113</v>
      </c>
      <c r="C90" s="253"/>
      <c r="D90" s="253"/>
      <c r="E90" s="253"/>
      <c r="F90" s="253"/>
      <c r="G90" s="253"/>
      <c r="H90" s="42">
        <v>3.2000000000000002E-3</v>
      </c>
      <c r="I90" s="43">
        <f t="shared" si="1"/>
        <v>13.865901783651202</v>
      </c>
    </row>
    <row r="91" spans="1:9">
      <c r="A91" s="35" t="s">
        <v>49</v>
      </c>
      <c r="B91" s="253" t="s">
        <v>114</v>
      </c>
      <c r="C91" s="253"/>
      <c r="D91" s="253"/>
      <c r="E91" s="253"/>
      <c r="F91" s="253"/>
      <c r="G91" s="253"/>
      <c r="H91" s="42">
        <v>5.4000000000000003E-3</v>
      </c>
      <c r="I91" s="43">
        <f t="shared" si="1"/>
        <v>23.398709259911403</v>
      </c>
    </row>
    <row r="92" spans="1:9">
      <c r="A92" s="35" t="s">
        <v>51</v>
      </c>
      <c r="B92" s="253" t="s">
        <v>115</v>
      </c>
      <c r="C92" s="253"/>
      <c r="D92" s="253"/>
      <c r="E92" s="253"/>
      <c r="F92" s="253"/>
      <c r="G92" s="253"/>
      <c r="H92" s="42">
        <v>0</v>
      </c>
      <c r="I92" s="43">
        <f t="shared" si="1"/>
        <v>0</v>
      </c>
    </row>
    <row r="93" spans="1:9">
      <c r="A93" s="276" t="s">
        <v>63</v>
      </c>
      <c r="B93" s="276"/>
      <c r="C93" s="276"/>
      <c r="D93" s="276"/>
      <c r="E93" s="276"/>
      <c r="F93" s="276"/>
      <c r="G93" s="276"/>
      <c r="H93" s="63">
        <f>SUM(H87:H92)</f>
        <v>4.19E-2</v>
      </c>
      <c r="I93" s="64">
        <f>SUM(I87:I92)</f>
        <v>181.5566514796829</v>
      </c>
    </row>
    <row r="94" spans="1:9">
      <c r="A94" s="278"/>
      <c r="B94" s="278"/>
      <c r="C94" s="278"/>
      <c r="D94" s="278"/>
      <c r="E94" s="278"/>
      <c r="F94" s="278"/>
      <c r="G94" s="278"/>
      <c r="H94" s="278"/>
      <c r="I94" s="278"/>
    </row>
    <row r="95" spans="1:9">
      <c r="A95" s="265" t="s">
        <v>116</v>
      </c>
      <c r="B95" s="265"/>
      <c r="C95" s="265"/>
      <c r="D95" s="265"/>
      <c r="E95" s="265"/>
      <c r="F95" s="265"/>
      <c r="G95" s="265"/>
      <c r="H95" s="265"/>
      <c r="I95" s="265"/>
    </row>
    <row r="96" spans="1:9">
      <c r="A96" s="36" t="s">
        <v>117</v>
      </c>
      <c r="B96" s="258" t="s">
        <v>118</v>
      </c>
      <c r="C96" s="258"/>
      <c r="D96" s="258"/>
      <c r="E96" s="258"/>
      <c r="F96" s="258"/>
      <c r="G96" s="258"/>
      <c r="H96" s="36" t="s">
        <v>60</v>
      </c>
      <c r="I96" s="36" t="s">
        <v>43</v>
      </c>
    </row>
    <row r="97" spans="1:9">
      <c r="A97" s="35" t="s">
        <v>16</v>
      </c>
      <c r="B97" s="253" t="s">
        <v>119</v>
      </c>
      <c r="C97" s="253"/>
      <c r="D97" s="253"/>
      <c r="E97" s="253"/>
      <c r="F97" s="253"/>
      <c r="G97" s="253"/>
      <c r="H97" s="42"/>
      <c r="I97" s="43">
        <f>(H29+H30+H31)*H97</f>
        <v>0</v>
      </c>
    </row>
    <row r="98" spans="1:9">
      <c r="A98" s="265" t="s">
        <v>63</v>
      </c>
      <c r="B98" s="265"/>
      <c r="C98" s="265"/>
      <c r="D98" s="265"/>
      <c r="E98" s="265"/>
      <c r="F98" s="265"/>
      <c r="G98" s="265"/>
      <c r="H98" s="280">
        <f>SUM(I94:I97)</f>
        <v>0</v>
      </c>
      <c r="I98" s="280"/>
    </row>
    <row r="99" spans="1:9" ht="12.75" customHeight="1">
      <c r="A99" s="245"/>
      <c r="B99" s="245"/>
      <c r="C99" s="245"/>
      <c r="D99" s="245"/>
      <c r="E99" s="245"/>
      <c r="F99" s="245"/>
      <c r="G99" s="245"/>
      <c r="H99" s="245"/>
      <c r="I99" s="245"/>
    </row>
    <row r="100" spans="1:9">
      <c r="A100" s="273" t="s">
        <v>120</v>
      </c>
      <c r="B100" s="273"/>
      <c r="C100" s="273"/>
      <c r="D100" s="273"/>
      <c r="E100" s="273"/>
      <c r="F100" s="273"/>
      <c r="G100" s="273"/>
      <c r="H100" s="273"/>
      <c r="I100" s="273"/>
    </row>
    <row r="101" spans="1:9">
      <c r="A101" s="274"/>
      <c r="B101" s="274"/>
      <c r="C101" s="274"/>
      <c r="D101" s="274"/>
      <c r="E101" s="274"/>
      <c r="F101" s="274"/>
      <c r="G101" s="274"/>
      <c r="H101" s="274"/>
      <c r="I101" s="274"/>
    </row>
    <row r="102" spans="1:9">
      <c r="A102" s="58">
        <v>4</v>
      </c>
      <c r="B102" s="275" t="s">
        <v>94</v>
      </c>
      <c r="C102" s="275"/>
      <c r="D102" s="275"/>
      <c r="E102" s="275"/>
      <c r="F102" s="275"/>
      <c r="G102" s="275"/>
      <c r="H102" s="276" t="s">
        <v>43</v>
      </c>
      <c r="I102" s="276"/>
    </row>
    <row r="103" spans="1:9">
      <c r="A103" s="37" t="s">
        <v>108</v>
      </c>
      <c r="B103" s="270" t="s">
        <v>121</v>
      </c>
      <c r="C103" s="270"/>
      <c r="D103" s="270"/>
      <c r="E103" s="270"/>
      <c r="F103" s="270"/>
      <c r="G103" s="270"/>
      <c r="H103" s="281">
        <f>I93</f>
        <v>181.5566514796829</v>
      </c>
      <c r="I103" s="281"/>
    </row>
    <row r="104" spans="1:9">
      <c r="A104" s="37" t="s">
        <v>117</v>
      </c>
      <c r="B104" s="270" t="s">
        <v>118</v>
      </c>
      <c r="C104" s="270"/>
      <c r="D104" s="270"/>
      <c r="E104" s="270"/>
      <c r="F104" s="270"/>
      <c r="G104" s="270"/>
      <c r="H104" s="281">
        <f>H98</f>
        <v>0</v>
      </c>
      <c r="I104" s="281"/>
    </row>
    <row r="105" spans="1:9">
      <c r="A105" s="265" t="s">
        <v>63</v>
      </c>
      <c r="B105" s="265"/>
      <c r="C105" s="265"/>
      <c r="D105" s="265"/>
      <c r="E105" s="265"/>
      <c r="F105" s="265"/>
      <c r="G105" s="265"/>
      <c r="H105" s="282">
        <f>SUM(H103:I104)</f>
        <v>181.5566514796829</v>
      </c>
      <c r="I105" s="282"/>
    </row>
    <row r="106" spans="1:9">
      <c r="A106" s="278"/>
      <c r="B106" s="278"/>
      <c r="C106" s="278"/>
      <c r="D106" s="278"/>
      <c r="E106" s="278"/>
      <c r="F106" s="278"/>
      <c r="G106" s="278"/>
      <c r="H106" s="278"/>
      <c r="I106" s="278"/>
    </row>
    <row r="107" spans="1:9">
      <c r="A107" s="325" t="s">
        <v>122</v>
      </c>
      <c r="B107" s="325"/>
      <c r="C107" s="325"/>
      <c r="D107" s="325"/>
      <c r="E107" s="325"/>
      <c r="F107" s="325"/>
      <c r="G107" s="325"/>
      <c r="H107" s="325"/>
      <c r="I107" s="325"/>
    </row>
    <row r="108" spans="1:9">
      <c r="A108" s="36">
        <v>5</v>
      </c>
      <c r="B108" s="258" t="s">
        <v>123</v>
      </c>
      <c r="C108" s="258"/>
      <c r="D108" s="258"/>
      <c r="E108" s="258"/>
      <c r="F108" s="258"/>
      <c r="G108" s="258"/>
      <c r="H108" s="265" t="s">
        <v>43</v>
      </c>
      <c r="I108" s="265"/>
    </row>
    <row r="109" spans="1:9">
      <c r="A109" s="37" t="s">
        <v>16</v>
      </c>
      <c r="B109" s="270" t="s">
        <v>124</v>
      </c>
      <c r="C109" s="270"/>
      <c r="D109" s="270"/>
      <c r="E109" s="270"/>
      <c r="F109" s="270"/>
      <c r="G109" s="270"/>
      <c r="H109" s="283">
        <f>uniformes!F25</f>
        <v>112.655</v>
      </c>
      <c r="I109" s="283"/>
    </row>
    <row r="110" spans="1:9">
      <c r="A110" s="37" t="s">
        <v>18</v>
      </c>
      <c r="B110" s="270" t="s">
        <v>176</v>
      </c>
      <c r="C110" s="270"/>
      <c r="D110" s="270"/>
      <c r="E110" s="270"/>
      <c r="F110" s="270"/>
      <c r="G110" s="270"/>
      <c r="H110" s="281">
        <f>'materiais e equipamentos'!G22</f>
        <v>94.76831649831648</v>
      </c>
      <c r="I110" s="281"/>
    </row>
    <row r="111" spans="1:9">
      <c r="A111" s="37" t="s">
        <v>21</v>
      </c>
      <c r="B111" s="270" t="s">
        <v>177</v>
      </c>
      <c r="C111" s="270"/>
      <c r="D111" s="270"/>
      <c r="E111" s="270"/>
      <c r="F111" s="270"/>
      <c r="G111" s="270"/>
      <c r="H111" s="281">
        <f>'materiais e equipamentos'!G9</f>
        <v>4.237070707070707</v>
      </c>
      <c r="I111" s="281"/>
    </row>
    <row r="112" spans="1:9">
      <c r="A112" s="37" t="s">
        <v>23</v>
      </c>
      <c r="B112" s="270" t="s">
        <v>309</v>
      </c>
      <c r="C112" s="270"/>
      <c r="D112" s="270"/>
      <c r="E112" s="270"/>
      <c r="F112" s="270"/>
      <c r="G112" s="270"/>
      <c r="H112" s="283">
        <f>'materiais e equipamentos'!G33</f>
        <v>59.359142857142857</v>
      </c>
      <c r="I112" s="283"/>
    </row>
    <row r="113" spans="1:9">
      <c r="A113" s="37" t="s">
        <v>49</v>
      </c>
      <c r="B113" s="270"/>
      <c r="C113" s="270"/>
      <c r="D113" s="270"/>
      <c r="E113" s="270"/>
      <c r="F113" s="270"/>
      <c r="G113" s="270"/>
      <c r="H113" s="283"/>
      <c r="I113" s="283"/>
    </row>
    <row r="114" spans="1:9">
      <c r="A114" s="276" t="s">
        <v>76</v>
      </c>
      <c r="B114" s="276"/>
      <c r="C114" s="276"/>
      <c r="D114" s="276"/>
      <c r="E114" s="276"/>
      <c r="F114" s="276"/>
      <c r="G114" s="276"/>
      <c r="H114" s="285">
        <f>SUM(H109:I113)</f>
        <v>271.01953006253001</v>
      </c>
      <c r="I114" s="285"/>
    </row>
    <row r="115" spans="1:9">
      <c r="A115" s="286"/>
      <c r="B115" s="286"/>
      <c r="C115" s="286"/>
      <c r="D115" s="286"/>
      <c r="E115" s="286"/>
      <c r="F115" s="286"/>
      <c r="G115" s="286"/>
      <c r="H115" s="286"/>
      <c r="I115" s="286"/>
    </row>
    <row r="116" spans="1:9">
      <c r="A116" s="325" t="s">
        <v>127</v>
      </c>
      <c r="B116" s="325"/>
      <c r="C116" s="325"/>
      <c r="D116" s="325"/>
      <c r="E116" s="325"/>
      <c r="F116" s="325"/>
      <c r="G116" s="325"/>
      <c r="H116" s="325"/>
      <c r="I116" s="325"/>
    </row>
    <row r="117" spans="1:9">
      <c r="A117" s="58">
        <v>6</v>
      </c>
      <c r="B117" s="275" t="s">
        <v>128</v>
      </c>
      <c r="C117" s="275"/>
      <c r="D117" s="275"/>
      <c r="E117" s="275"/>
      <c r="F117" s="275"/>
      <c r="G117" s="275"/>
      <c r="H117" s="58" t="s">
        <v>60</v>
      </c>
      <c r="I117" s="58" t="s">
        <v>43</v>
      </c>
    </row>
    <row r="118" spans="1:9">
      <c r="A118" s="37" t="s">
        <v>16</v>
      </c>
      <c r="B118" s="270" t="s">
        <v>129</v>
      </c>
      <c r="C118" s="270"/>
      <c r="D118" s="270"/>
      <c r="E118" s="270"/>
      <c r="F118" s="270"/>
      <c r="G118" s="270"/>
      <c r="H118" s="67">
        <v>0.05</v>
      </c>
      <c r="I118" s="68">
        <f>H135*H118</f>
        <v>263.2863144466607</v>
      </c>
    </row>
    <row r="119" spans="1:9">
      <c r="A119" s="37" t="s">
        <v>18</v>
      </c>
      <c r="B119" s="270" t="s">
        <v>130</v>
      </c>
      <c r="C119" s="270"/>
      <c r="D119" s="270"/>
      <c r="E119" s="270"/>
      <c r="F119" s="270"/>
      <c r="G119" s="270"/>
      <c r="H119" s="67">
        <v>0.1</v>
      </c>
      <c r="I119" s="68">
        <f>(I118+H135)*H119</f>
        <v>552.90126033798742</v>
      </c>
    </row>
    <row r="120" spans="1:9">
      <c r="A120" s="37" t="s">
        <v>21</v>
      </c>
      <c r="B120" s="270" t="s">
        <v>131</v>
      </c>
      <c r="C120" s="270"/>
      <c r="D120" s="270"/>
      <c r="E120" s="270"/>
      <c r="F120" s="270"/>
      <c r="G120" s="270"/>
      <c r="H120" s="67">
        <f>H121+H122+H123</f>
        <v>8.6499999999999994E-2</v>
      </c>
      <c r="I120" s="68"/>
    </row>
    <row r="121" spans="1:9">
      <c r="A121" s="287" t="s">
        <v>132</v>
      </c>
      <c r="B121" s="287"/>
      <c r="C121" s="288" t="s">
        <v>133</v>
      </c>
      <c r="D121" s="38" t="s">
        <v>134</v>
      </c>
      <c r="E121" s="289" t="s">
        <v>135</v>
      </c>
      <c r="F121" s="289"/>
      <c r="G121" s="289"/>
      <c r="H121" s="67">
        <v>6.4999999999999997E-3</v>
      </c>
      <c r="I121" s="68">
        <f>H121*$H$137</f>
        <v>43.275796512497102</v>
      </c>
    </row>
    <row r="122" spans="1:9">
      <c r="A122" s="287" t="s">
        <v>136</v>
      </c>
      <c r="B122" s="287"/>
      <c r="C122" s="288"/>
      <c r="D122" s="38" t="s">
        <v>137</v>
      </c>
      <c r="E122" s="289"/>
      <c r="F122" s="289"/>
      <c r="G122" s="289"/>
      <c r="H122" s="69">
        <v>0.03</v>
      </c>
      <c r="I122" s="68">
        <f>H122*$H$137</f>
        <v>199.73444544229432</v>
      </c>
    </row>
    <row r="123" spans="1:9">
      <c r="A123" s="287" t="s">
        <v>138</v>
      </c>
      <c r="B123" s="287"/>
      <c r="C123" s="70" t="s">
        <v>139</v>
      </c>
      <c r="D123" s="38" t="s">
        <v>140</v>
      </c>
      <c r="E123" s="39"/>
      <c r="F123" s="39"/>
      <c r="G123" s="40"/>
      <c r="H123" s="67">
        <v>0.05</v>
      </c>
      <c r="I123" s="68">
        <f>H123*$H$137</f>
        <v>332.89074240382388</v>
      </c>
    </row>
    <row r="124" spans="1:9">
      <c r="A124" s="276" t="s">
        <v>76</v>
      </c>
      <c r="B124" s="276"/>
      <c r="C124" s="276"/>
      <c r="D124" s="276"/>
      <c r="E124" s="276"/>
      <c r="F124" s="276"/>
      <c r="G124" s="276"/>
      <c r="H124" s="71"/>
      <c r="I124" s="72">
        <f>SUM(I118:I123)</f>
        <v>1392.0885591432634</v>
      </c>
    </row>
    <row r="125" spans="1:9" ht="41.1" customHeight="1">
      <c r="A125" s="279" t="s">
        <v>141</v>
      </c>
      <c r="B125" s="279"/>
      <c r="C125" s="279"/>
      <c r="D125" s="279"/>
      <c r="E125" s="279"/>
      <c r="F125" s="279"/>
      <c r="G125" s="279"/>
      <c r="H125" s="279"/>
      <c r="I125" s="279"/>
    </row>
    <row r="126" spans="1:9" ht="49.9" customHeight="1">
      <c r="A126" s="279" t="s">
        <v>142</v>
      </c>
      <c r="B126" s="279"/>
      <c r="C126" s="279"/>
      <c r="D126" s="279"/>
      <c r="E126" s="279"/>
      <c r="F126" s="279"/>
      <c r="G126" s="279"/>
      <c r="H126" s="279"/>
      <c r="I126" s="279"/>
    </row>
    <row r="127" spans="1:9">
      <c r="A127" s="326" t="s">
        <v>143</v>
      </c>
      <c r="B127" s="326"/>
      <c r="C127" s="326"/>
      <c r="D127" s="326"/>
      <c r="E127" s="326"/>
      <c r="F127" s="326"/>
      <c r="G127" s="326"/>
      <c r="H127" s="326"/>
      <c r="I127" s="326"/>
    </row>
    <row r="128" spans="1:9">
      <c r="A128" s="291"/>
      <c r="B128" s="291"/>
      <c r="C128" s="291"/>
      <c r="D128" s="291"/>
      <c r="E128" s="291"/>
      <c r="F128" s="291"/>
      <c r="G128" s="291"/>
      <c r="H128" s="291"/>
      <c r="I128" s="291"/>
    </row>
    <row r="129" spans="1:9">
      <c r="A129" s="275" t="s">
        <v>144</v>
      </c>
      <c r="B129" s="275"/>
      <c r="C129" s="275"/>
      <c r="D129" s="275"/>
      <c r="E129" s="275"/>
      <c r="F129" s="275"/>
      <c r="G129" s="275"/>
      <c r="H129" s="292" t="s">
        <v>43</v>
      </c>
      <c r="I129" s="292"/>
    </row>
    <row r="130" spans="1:9">
      <c r="A130" s="37" t="s">
        <v>16</v>
      </c>
      <c r="B130" s="270" t="s">
        <v>145</v>
      </c>
      <c r="C130" s="270"/>
      <c r="D130" s="270"/>
      <c r="E130" s="270"/>
      <c r="F130" s="270"/>
      <c r="G130" s="270"/>
      <c r="H130" s="281">
        <f>H36</f>
        <v>2494.7910000000002</v>
      </c>
      <c r="I130" s="281"/>
    </row>
    <row r="131" spans="1:9">
      <c r="A131" s="37" t="s">
        <v>18</v>
      </c>
      <c r="B131" s="270" t="s">
        <v>146</v>
      </c>
      <c r="C131" s="270"/>
      <c r="D131" s="270"/>
      <c r="E131" s="270"/>
      <c r="F131" s="270"/>
      <c r="G131" s="270"/>
      <c r="H131" s="281">
        <f>H72</f>
        <v>2141.0468266480002</v>
      </c>
      <c r="I131" s="281"/>
    </row>
    <row r="132" spans="1:9">
      <c r="A132" s="37" t="s">
        <v>21</v>
      </c>
      <c r="B132" s="270" t="s">
        <v>147</v>
      </c>
      <c r="C132" s="270"/>
      <c r="D132" s="270"/>
      <c r="E132" s="270"/>
      <c r="F132" s="270"/>
      <c r="G132" s="270"/>
      <c r="H132" s="281">
        <f>H82</f>
        <v>177.312280743</v>
      </c>
      <c r="I132" s="281"/>
    </row>
    <row r="133" spans="1:9">
      <c r="A133" s="37" t="s">
        <v>23</v>
      </c>
      <c r="B133" s="270" t="s">
        <v>148</v>
      </c>
      <c r="C133" s="270"/>
      <c r="D133" s="270"/>
      <c r="E133" s="270"/>
      <c r="F133" s="270"/>
      <c r="G133" s="270"/>
      <c r="H133" s="281">
        <f>H105</f>
        <v>181.5566514796829</v>
      </c>
      <c r="I133" s="281"/>
    </row>
    <row r="134" spans="1:9">
      <c r="A134" s="37" t="s">
        <v>49</v>
      </c>
      <c r="B134" s="270" t="s">
        <v>149</v>
      </c>
      <c r="C134" s="270"/>
      <c r="D134" s="270"/>
      <c r="E134" s="270"/>
      <c r="F134" s="270"/>
      <c r="G134" s="270"/>
      <c r="H134" s="281">
        <f>H114</f>
        <v>271.01953006253001</v>
      </c>
      <c r="I134" s="281"/>
    </row>
    <row r="135" spans="1:9">
      <c r="A135" s="276" t="s">
        <v>150</v>
      </c>
      <c r="B135" s="276"/>
      <c r="C135" s="276"/>
      <c r="D135" s="276"/>
      <c r="E135" s="276"/>
      <c r="F135" s="276"/>
      <c r="G135" s="276"/>
      <c r="H135" s="285">
        <f>SUM(H130:I134)</f>
        <v>5265.7262889332133</v>
      </c>
      <c r="I135" s="285"/>
    </row>
    <row r="136" spans="1:9">
      <c r="A136" s="37" t="s">
        <v>51</v>
      </c>
      <c r="B136" s="270" t="s">
        <v>151</v>
      </c>
      <c r="C136" s="270"/>
      <c r="D136" s="270"/>
      <c r="E136" s="270"/>
      <c r="F136" s="270"/>
      <c r="G136" s="270"/>
      <c r="H136" s="281">
        <f>I124</f>
        <v>1392.0885591432634</v>
      </c>
      <c r="I136" s="281"/>
    </row>
    <row r="137" spans="1:9">
      <c r="A137" s="276" t="s">
        <v>152</v>
      </c>
      <c r="B137" s="276"/>
      <c r="C137" s="276"/>
      <c r="D137" s="276"/>
      <c r="E137" s="276"/>
      <c r="F137" s="276"/>
      <c r="G137" s="276"/>
      <c r="H137" s="285">
        <f>(H135+I118+I119)/(1-H120)</f>
        <v>6657.8148480764776</v>
      </c>
      <c r="I137" s="285"/>
    </row>
    <row r="138" spans="1:9">
      <c r="A138" s="293"/>
      <c r="B138" s="293"/>
      <c r="C138" s="293"/>
      <c r="D138" s="293"/>
      <c r="E138" s="293"/>
      <c r="F138" s="293"/>
      <c r="G138" s="293"/>
      <c r="H138" s="293"/>
      <c r="I138" s="293"/>
    </row>
    <row r="139" spans="1:9">
      <c r="A139" s="326" t="s">
        <v>153</v>
      </c>
      <c r="B139" s="326"/>
      <c r="C139" s="326"/>
      <c r="D139" s="326"/>
      <c r="E139" s="326"/>
      <c r="F139" s="326"/>
      <c r="G139" s="326"/>
      <c r="H139" s="326"/>
      <c r="I139" s="326"/>
    </row>
    <row r="140" spans="1:9">
      <c r="A140" s="73"/>
      <c r="B140" s="17"/>
      <c r="C140" s="17"/>
      <c r="D140" s="17"/>
      <c r="E140" s="17"/>
      <c r="F140" s="17"/>
      <c r="G140" s="17"/>
      <c r="H140" s="17"/>
      <c r="I140" s="17"/>
    </row>
    <row r="141" spans="1:9" ht="63.75" customHeight="1">
      <c r="A141" s="327" t="s">
        <v>4</v>
      </c>
      <c r="B141" s="327"/>
      <c r="C141" s="79" t="s">
        <v>154</v>
      </c>
      <c r="D141" s="79" t="s">
        <v>155</v>
      </c>
      <c r="E141" s="328" t="s">
        <v>156</v>
      </c>
      <c r="F141" s="328"/>
      <c r="G141" s="79" t="s">
        <v>157</v>
      </c>
      <c r="H141" s="328" t="s">
        <v>158</v>
      </c>
      <c r="I141" s="328"/>
    </row>
    <row r="142" spans="1:9" ht="37.35" customHeight="1">
      <c r="A142" s="296" t="str">
        <f>H21</f>
        <v>Vigilante 12 x 36 diurno (segunda a domingo)</v>
      </c>
      <c r="B142" s="296"/>
      <c r="C142" s="76">
        <f>H137</f>
        <v>6657.8148480764776</v>
      </c>
      <c r="D142" s="75">
        <v>2</v>
      </c>
      <c r="E142" s="297">
        <f>C142*D142</f>
        <v>13315.629696152955</v>
      </c>
      <c r="F142" s="297"/>
      <c r="G142" s="77">
        <v>4</v>
      </c>
      <c r="H142" s="298">
        <f>E142*G142</f>
        <v>53262.518784611821</v>
      </c>
      <c r="I142" s="298"/>
    </row>
    <row r="143" spans="1:9">
      <c r="A143" s="299" t="s">
        <v>11</v>
      </c>
      <c r="B143" s="299"/>
      <c r="C143" s="299"/>
      <c r="D143" s="299"/>
      <c r="E143" s="299"/>
      <c r="F143" s="299"/>
      <c r="G143" s="299"/>
      <c r="H143" s="300">
        <f>H142</f>
        <v>53262.518784611821</v>
      </c>
      <c r="I143" s="300"/>
    </row>
    <row r="144" spans="1:9" ht="29.25" customHeight="1">
      <c r="A144" s="301" t="s">
        <v>159</v>
      </c>
      <c r="B144" s="301"/>
      <c r="C144" s="301"/>
      <c r="D144" s="301"/>
      <c r="E144" s="301"/>
      <c r="F144" s="301"/>
      <c r="G144" s="301"/>
      <c r="H144" s="302"/>
      <c r="I144" s="302"/>
    </row>
    <row r="145" spans="1:9" ht="15" customHeight="1">
      <c r="A145" s="303" t="s">
        <v>160</v>
      </c>
      <c r="B145" s="303"/>
      <c r="C145" s="303"/>
      <c r="D145" s="303"/>
      <c r="E145" s="303"/>
      <c r="F145" s="303"/>
      <c r="G145" s="303"/>
      <c r="H145" s="302">
        <f>H143+H144</f>
        <v>53262.518784611821</v>
      </c>
      <c r="I145" s="302"/>
    </row>
    <row r="146" spans="1:9">
      <c r="A146" s="19"/>
      <c r="B146" s="18"/>
      <c r="C146" s="78"/>
      <c r="D146" s="17"/>
      <c r="E146" s="17"/>
      <c r="F146" s="17"/>
      <c r="G146" s="17"/>
      <c r="H146" s="17"/>
      <c r="I146" s="17"/>
    </row>
    <row r="147" spans="1:9">
      <c r="A147" s="326" t="s">
        <v>161</v>
      </c>
      <c r="B147" s="326"/>
      <c r="C147" s="326"/>
      <c r="D147" s="326"/>
      <c r="E147" s="326"/>
      <c r="F147" s="326"/>
      <c r="G147" s="326"/>
      <c r="H147" s="326"/>
      <c r="I147" s="326"/>
    </row>
    <row r="148" spans="1:9">
      <c r="A148" s="73"/>
      <c r="B148" s="17"/>
      <c r="C148" s="17"/>
      <c r="D148" s="17"/>
      <c r="E148" s="17"/>
      <c r="F148" s="17"/>
      <c r="G148" s="17"/>
      <c r="H148" s="17"/>
      <c r="I148" s="17"/>
    </row>
    <row r="149" spans="1:9">
      <c r="A149" s="329" t="s">
        <v>162</v>
      </c>
      <c r="B149" s="329"/>
      <c r="C149" s="329"/>
      <c r="D149" s="329"/>
      <c r="E149" s="329"/>
      <c r="F149" s="329"/>
      <c r="G149" s="329"/>
      <c r="H149" s="329"/>
      <c r="I149" s="329"/>
    </row>
    <row r="150" spans="1:9">
      <c r="A150" s="330" t="s">
        <v>163</v>
      </c>
      <c r="B150" s="330"/>
      <c r="C150" s="330"/>
      <c r="D150" s="330"/>
      <c r="E150" s="330"/>
      <c r="F150" s="330"/>
      <c r="G150" s="330"/>
      <c r="H150" s="331" t="s">
        <v>164</v>
      </c>
      <c r="I150" s="331"/>
    </row>
    <row r="151" spans="1:9">
      <c r="A151" s="307" t="s">
        <v>165</v>
      </c>
      <c r="B151" s="307"/>
      <c r="C151" s="307"/>
      <c r="D151" s="307"/>
      <c r="E151" s="307"/>
      <c r="F151" s="307"/>
      <c r="G151" s="307"/>
      <c r="H151" s="308">
        <f>ROUND((H145),2)</f>
        <v>53262.52</v>
      </c>
      <c r="I151" s="308"/>
    </row>
    <row r="152" spans="1:9">
      <c r="A152" s="307" t="s">
        <v>166</v>
      </c>
      <c r="B152" s="307"/>
      <c r="C152" s="307"/>
      <c r="D152" s="307"/>
      <c r="E152" s="307"/>
      <c r="F152" s="307"/>
      <c r="G152" s="307"/>
      <c r="H152" s="309">
        <v>12</v>
      </c>
      <c r="I152" s="309"/>
    </row>
    <row r="153" spans="1:9" ht="15" customHeight="1">
      <c r="A153" s="310" t="s">
        <v>167</v>
      </c>
      <c r="B153" s="310"/>
      <c r="C153" s="310"/>
      <c r="D153" s="310"/>
      <c r="E153" s="310"/>
      <c r="F153" s="310"/>
      <c r="G153" s="310"/>
      <c r="H153" s="311">
        <f>H151*H152</f>
        <v>639150.24</v>
      </c>
      <c r="I153" s="311"/>
    </row>
  </sheetData>
  <mergeCells count="211">
    <mergeCell ref="A147:I147"/>
    <mergeCell ref="A149:I149"/>
    <mergeCell ref="A150:G150"/>
    <mergeCell ref="H150:I150"/>
    <mergeCell ref="A151:G151"/>
    <mergeCell ref="H151:I151"/>
    <mergeCell ref="A152:G152"/>
    <mergeCell ref="H152:I152"/>
    <mergeCell ref="A153:G153"/>
    <mergeCell ref="H153:I153"/>
    <mergeCell ref="A142:B142"/>
    <mergeCell ref="E142:F142"/>
    <mergeCell ref="H142:I142"/>
    <mergeCell ref="A143:G143"/>
    <mergeCell ref="H143:I143"/>
    <mergeCell ref="A144:G144"/>
    <mergeCell ref="H144:I144"/>
    <mergeCell ref="A145:G145"/>
    <mergeCell ref="H145:I145"/>
    <mergeCell ref="B136:G136"/>
    <mergeCell ref="H136:I136"/>
    <mergeCell ref="A137:G137"/>
    <mergeCell ref="H137:I137"/>
    <mergeCell ref="A138:I138"/>
    <mergeCell ref="A139:I139"/>
    <mergeCell ref="A141:B141"/>
    <mergeCell ref="E141:F141"/>
    <mergeCell ref="H141:I141"/>
    <mergeCell ref="B131:G131"/>
    <mergeCell ref="H131:I131"/>
    <mergeCell ref="B132:G132"/>
    <mergeCell ref="H132:I132"/>
    <mergeCell ref="B133:G133"/>
    <mergeCell ref="H133:I133"/>
    <mergeCell ref="B134:G134"/>
    <mergeCell ref="H134:I134"/>
    <mergeCell ref="A135:G135"/>
    <mergeCell ref="H135:I135"/>
    <mergeCell ref="A123:B123"/>
    <mergeCell ref="A124:G124"/>
    <mergeCell ref="A125:I125"/>
    <mergeCell ref="A126:I126"/>
    <mergeCell ref="A127:I127"/>
    <mergeCell ref="A128:I128"/>
    <mergeCell ref="A129:G129"/>
    <mergeCell ref="H129:I129"/>
    <mergeCell ref="B130:G130"/>
    <mergeCell ref="H130:I130"/>
    <mergeCell ref="A115:I115"/>
    <mergeCell ref="A116:I116"/>
    <mergeCell ref="B117:G117"/>
    <mergeCell ref="B118:G118"/>
    <mergeCell ref="B119:G119"/>
    <mergeCell ref="B120:G120"/>
    <mergeCell ref="A121:B121"/>
    <mergeCell ref="C121:C122"/>
    <mergeCell ref="E121:G122"/>
    <mergeCell ref="A122:B122"/>
    <mergeCell ref="B110:G110"/>
    <mergeCell ref="H110:I110"/>
    <mergeCell ref="B111:G111"/>
    <mergeCell ref="H111:I111"/>
    <mergeCell ref="B112:G112"/>
    <mergeCell ref="H112:I112"/>
    <mergeCell ref="B113:G113"/>
    <mergeCell ref="H113:I113"/>
    <mergeCell ref="A114:G114"/>
    <mergeCell ref="H114:I114"/>
    <mergeCell ref="B104:G104"/>
    <mergeCell ref="H104:I104"/>
    <mergeCell ref="A105:G105"/>
    <mergeCell ref="H105:I105"/>
    <mergeCell ref="A106:I106"/>
    <mergeCell ref="A107:I107"/>
    <mergeCell ref="B108:G108"/>
    <mergeCell ref="H108:I108"/>
    <mergeCell ref="B109:G109"/>
    <mergeCell ref="H109:I109"/>
    <mergeCell ref="A98:G98"/>
    <mergeCell ref="H98:I98"/>
    <mergeCell ref="A99:I99"/>
    <mergeCell ref="A100:I100"/>
    <mergeCell ref="A101:I101"/>
    <mergeCell ref="B102:G102"/>
    <mergeCell ref="H102:I102"/>
    <mergeCell ref="B103:G103"/>
    <mergeCell ref="H103:I103"/>
    <mergeCell ref="B89:G89"/>
    <mergeCell ref="B90:G90"/>
    <mergeCell ref="B91:G91"/>
    <mergeCell ref="B92:G92"/>
    <mergeCell ref="A93:G93"/>
    <mergeCell ref="A94:I94"/>
    <mergeCell ref="A95:I95"/>
    <mergeCell ref="B96:G96"/>
    <mergeCell ref="B97:G97"/>
    <mergeCell ref="B80:G80"/>
    <mergeCell ref="B81:G81"/>
    <mergeCell ref="A82:G82"/>
    <mergeCell ref="H82:I82"/>
    <mergeCell ref="A83:I83"/>
    <mergeCell ref="A84:I84"/>
    <mergeCell ref="B86:G86"/>
    <mergeCell ref="B87:G87"/>
    <mergeCell ref="B88:G88"/>
    <mergeCell ref="A72:G72"/>
    <mergeCell ref="H72:I72"/>
    <mergeCell ref="A73:I73"/>
    <mergeCell ref="A74:I74"/>
    <mergeCell ref="B75:G75"/>
    <mergeCell ref="B76:G76"/>
    <mergeCell ref="B77:G77"/>
    <mergeCell ref="B78:G78"/>
    <mergeCell ref="B79:G79"/>
    <mergeCell ref="A66:I66"/>
    <mergeCell ref="A67:I67"/>
    <mergeCell ref="B68:G68"/>
    <mergeCell ref="H68:I68"/>
    <mergeCell ref="B69:G69"/>
    <mergeCell ref="H69:I69"/>
    <mergeCell ref="B70:G70"/>
    <mergeCell ref="H70:I70"/>
    <mergeCell ref="B71:G71"/>
    <mergeCell ref="H71:I71"/>
    <mergeCell ref="B61:G61"/>
    <mergeCell ref="H61:I61"/>
    <mergeCell ref="B62:G62"/>
    <mergeCell ref="H62:I62"/>
    <mergeCell ref="B63:G63"/>
    <mergeCell ref="H63:I63"/>
    <mergeCell ref="A64:G64"/>
    <mergeCell ref="H64:I64"/>
    <mergeCell ref="A65:I65"/>
    <mergeCell ref="B54:G54"/>
    <mergeCell ref="A55:G55"/>
    <mergeCell ref="A56:I56"/>
    <mergeCell ref="A57:I57"/>
    <mergeCell ref="B58:G58"/>
    <mergeCell ref="H58:I58"/>
    <mergeCell ref="B59:G59"/>
    <mergeCell ref="H59:I59"/>
    <mergeCell ref="B60:G60"/>
    <mergeCell ref="H60:I60"/>
    <mergeCell ref="A44:I44"/>
    <mergeCell ref="A45:I45"/>
    <mergeCell ref="B46:G46"/>
    <mergeCell ref="B47:G47"/>
    <mergeCell ref="B48:G48"/>
    <mergeCell ref="B50:G50"/>
    <mergeCell ref="B51:G51"/>
    <mergeCell ref="B52:G52"/>
    <mergeCell ref="B53:G53"/>
    <mergeCell ref="A36:G36"/>
    <mergeCell ref="H36:I36"/>
    <mergeCell ref="A37:I37"/>
    <mergeCell ref="A38:I38"/>
    <mergeCell ref="A39:I39"/>
    <mergeCell ref="B40:G40"/>
    <mergeCell ref="B41:G41"/>
    <mergeCell ref="B42:G42"/>
    <mergeCell ref="A43:G43"/>
    <mergeCell ref="H43:I43"/>
    <mergeCell ref="H30:I30"/>
    <mergeCell ref="H31:I31"/>
    <mergeCell ref="B32:G32"/>
    <mergeCell ref="H32:I32"/>
    <mergeCell ref="B33:G33"/>
    <mergeCell ref="H33:I33"/>
    <mergeCell ref="B34:G34"/>
    <mergeCell ref="H34:I34"/>
    <mergeCell ref="B35:G35"/>
    <mergeCell ref="H35:I35"/>
    <mergeCell ref="B24:G24"/>
    <mergeCell ref="H24:I24"/>
    <mergeCell ref="B25:G25"/>
    <mergeCell ref="H25:I25"/>
    <mergeCell ref="A26:I26"/>
    <mergeCell ref="A27:I27"/>
    <mergeCell ref="B28:G28"/>
    <mergeCell ref="H28:I28"/>
    <mergeCell ref="B29:G29"/>
    <mergeCell ref="H29:I29"/>
    <mergeCell ref="A17:I17"/>
    <mergeCell ref="A18:I18"/>
    <mergeCell ref="A19:I19"/>
    <mergeCell ref="A20:I20"/>
    <mergeCell ref="B21:G21"/>
    <mergeCell ref="H21:I21"/>
    <mergeCell ref="B22:G22"/>
    <mergeCell ref="H22:I22"/>
    <mergeCell ref="B23:G23"/>
    <mergeCell ref="H23:I23"/>
    <mergeCell ref="G10:I10"/>
    <mergeCell ref="A11:I11"/>
    <mergeCell ref="A12:I12"/>
    <mergeCell ref="B13:G13"/>
    <mergeCell ref="H13:I13"/>
    <mergeCell ref="B14:G14"/>
    <mergeCell ref="H14:I14"/>
    <mergeCell ref="C15:I15"/>
    <mergeCell ref="A16:I16"/>
    <mergeCell ref="E1:H1"/>
    <mergeCell ref="A4:I4"/>
    <mergeCell ref="A5:I5"/>
    <mergeCell ref="A6:I6"/>
    <mergeCell ref="B7:F7"/>
    <mergeCell ref="G7:I7"/>
    <mergeCell ref="B8:F8"/>
    <mergeCell ref="G8:I8"/>
    <mergeCell ref="B9:F9"/>
    <mergeCell ref="G9:I9"/>
  </mergeCells>
  <pageMargins left="0.51180555555555596" right="0.51180555555555596" top="0.78749999999999998" bottom="0.78749999999999998" header="0.511811023622047" footer="0.511811023622047"/>
  <pageSetup paperSize="9" scale="67" orientation="portrait" horizontalDpi="300" verticalDpi="300" r:id="rId1"/>
  <rowBreaks count="2" manualBreakCount="2">
    <brk id="64" max="16383" man="1"/>
    <brk id="1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53"/>
  <sheetViews>
    <sheetView view="pageBreakPreview" topLeftCell="A136" zoomScaleNormal="100" workbookViewId="0">
      <selection sqref="A1:D3"/>
    </sheetView>
  </sheetViews>
  <sheetFormatPr defaultColWidth="8.7109375" defaultRowHeight="15"/>
  <cols>
    <col min="3" max="3" width="18.140625" customWidth="1"/>
    <col min="6" max="6" width="6.85546875" customWidth="1"/>
    <col min="9" max="9" width="12.140625" customWidth="1"/>
    <col min="10" max="10" width="7.140625" customWidth="1"/>
    <col min="12" max="12" width="10.28515625" customWidth="1"/>
    <col min="14" max="14" width="12.140625" customWidth="1"/>
  </cols>
  <sheetData>
    <row r="1" spans="1:9">
      <c r="A1" s="15"/>
      <c r="B1" s="16" t="s">
        <v>168</v>
      </c>
      <c r="C1" s="17"/>
      <c r="D1" s="18"/>
      <c r="E1" s="236"/>
      <c r="F1" s="236"/>
      <c r="G1" s="236"/>
      <c r="H1" s="236"/>
      <c r="I1" s="20"/>
    </row>
    <row r="2" spans="1:9">
      <c r="A2" s="15"/>
      <c r="B2" s="18" t="s">
        <v>310</v>
      </c>
      <c r="C2" s="18"/>
      <c r="D2" s="21" t="s">
        <v>311</v>
      </c>
      <c r="E2" s="22"/>
      <c r="F2" s="22"/>
      <c r="G2" s="18"/>
      <c r="H2" s="18"/>
      <c r="I2" s="20"/>
    </row>
    <row r="3" spans="1:9">
      <c r="A3" s="23"/>
      <c r="B3" s="24" t="s">
        <v>312</v>
      </c>
      <c r="C3" s="25"/>
      <c r="D3" s="26" t="s">
        <v>313</v>
      </c>
      <c r="E3" s="27"/>
      <c r="F3" s="28"/>
      <c r="G3" s="28"/>
      <c r="H3" s="28"/>
      <c r="I3" s="29"/>
    </row>
    <row r="4" spans="1:9">
      <c r="A4" s="237"/>
      <c r="B4" s="237"/>
      <c r="C4" s="237"/>
      <c r="D4" s="237"/>
      <c r="E4" s="237"/>
      <c r="F4" s="237"/>
      <c r="G4" s="237"/>
      <c r="H4" s="237"/>
      <c r="I4" s="237"/>
    </row>
    <row r="5" spans="1:9">
      <c r="A5" s="238" t="s">
        <v>15</v>
      </c>
      <c r="B5" s="238"/>
      <c r="C5" s="238"/>
      <c r="D5" s="238"/>
      <c r="E5" s="238"/>
      <c r="F5" s="238"/>
      <c r="G5" s="238"/>
      <c r="H5" s="238"/>
      <c r="I5" s="238"/>
    </row>
    <row r="6" spans="1:9">
      <c r="A6" s="239"/>
      <c r="B6" s="239"/>
      <c r="C6" s="239"/>
      <c r="D6" s="239"/>
      <c r="E6" s="239"/>
      <c r="F6" s="239"/>
      <c r="G6" s="239"/>
      <c r="H6" s="239"/>
      <c r="I6" s="239"/>
    </row>
    <row r="7" spans="1:9">
      <c r="A7" s="30" t="s">
        <v>16</v>
      </c>
      <c r="B7" s="240" t="s">
        <v>17</v>
      </c>
      <c r="C7" s="240"/>
      <c r="D7" s="240"/>
      <c r="E7" s="240"/>
      <c r="F7" s="240"/>
      <c r="G7" s="241"/>
      <c r="H7" s="241"/>
      <c r="I7" s="241"/>
    </row>
    <row r="8" spans="1:9">
      <c r="A8" s="30" t="s">
        <v>18</v>
      </c>
      <c r="B8" s="240" t="s">
        <v>19</v>
      </c>
      <c r="C8" s="240"/>
      <c r="D8" s="240"/>
      <c r="E8" s="240"/>
      <c r="F8" s="240"/>
      <c r="G8" s="242" t="s">
        <v>20</v>
      </c>
      <c r="H8" s="242"/>
      <c r="I8" s="242"/>
    </row>
    <row r="9" spans="1:9">
      <c r="A9" s="31" t="s">
        <v>21</v>
      </c>
      <c r="B9" s="243" t="s">
        <v>22</v>
      </c>
      <c r="C9" s="243"/>
      <c r="D9" s="243"/>
      <c r="E9" s="243"/>
      <c r="F9" s="243"/>
      <c r="G9" s="241"/>
      <c r="H9" s="241"/>
      <c r="I9" s="241"/>
    </row>
    <row r="10" spans="1:9">
      <c r="A10" s="30" t="s">
        <v>23</v>
      </c>
      <c r="B10" s="32" t="s">
        <v>24</v>
      </c>
      <c r="C10" s="33"/>
      <c r="D10" s="33"/>
      <c r="E10" s="33"/>
      <c r="F10" s="33"/>
      <c r="G10" s="244"/>
      <c r="H10" s="244"/>
      <c r="I10" s="244"/>
    </row>
    <row r="11" spans="1:9">
      <c r="A11" s="245"/>
      <c r="B11" s="245"/>
      <c r="C11" s="245"/>
      <c r="D11" s="245"/>
      <c r="E11" s="245"/>
      <c r="F11" s="245"/>
      <c r="G11" s="245"/>
      <c r="H11" s="245"/>
      <c r="I11" s="245"/>
    </row>
    <row r="12" spans="1:9">
      <c r="A12" s="246" t="s">
        <v>25</v>
      </c>
      <c r="B12" s="246"/>
      <c r="C12" s="246"/>
      <c r="D12" s="246"/>
      <c r="E12" s="246"/>
      <c r="F12" s="246"/>
      <c r="G12" s="246"/>
      <c r="H12" s="246"/>
      <c r="I12" s="246"/>
    </row>
    <row r="13" spans="1:9">
      <c r="A13" s="30">
        <v>1</v>
      </c>
      <c r="B13" s="240" t="s">
        <v>26</v>
      </c>
      <c r="C13" s="240"/>
      <c r="D13" s="240"/>
      <c r="E13" s="240"/>
      <c r="F13" s="240"/>
      <c r="G13" s="240"/>
      <c r="H13" s="244" t="s">
        <v>27</v>
      </c>
      <c r="I13" s="244"/>
    </row>
    <row r="14" spans="1:9">
      <c r="A14" s="30">
        <v>2</v>
      </c>
      <c r="B14" s="240" t="s">
        <v>28</v>
      </c>
      <c r="C14" s="240"/>
      <c r="D14" s="240"/>
      <c r="E14" s="240"/>
      <c r="F14" s="240"/>
      <c r="G14" s="240"/>
      <c r="H14" s="244">
        <v>1</v>
      </c>
      <c r="I14" s="244"/>
    </row>
    <row r="15" spans="1:9">
      <c r="A15" s="30">
        <v>3</v>
      </c>
      <c r="B15" s="32" t="s">
        <v>29</v>
      </c>
      <c r="C15" s="247"/>
      <c r="D15" s="247"/>
      <c r="E15" s="247"/>
      <c r="F15" s="247"/>
      <c r="G15" s="247"/>
      <c r="H15" s="247"/>
      <c r="I15" s="247"/>
    </row>
    <row r="16" spans="1:9">
      <c r="A16" s="245"/>
      <c r="B16" s="245"/>
      <c r="C16" s="245"/>
      <c r="D16" s="245"/>
      <c r="E16" s="245"/>
      <c r="F16" s="245"/>
      <c r="G16" s="245"/>
      <c r="H16" s="245"/>
      <c r="I16" s="245"/>
    </row>
    <row r="17" spans="1:11">
      <c r="A17" s="246" t="s">
        <v>30</v>
      </c>
      <c r="B17" s="246"/>
      <c r="C17" s="246"/>
      <c r="D17" s="246"/>
      <c r="E17" s="246"/>
      <c r="F17" s="246"/>
      <c r="G17" s="246"/>
      <c r="H17" s="246"/>
      <c r="I17" s="246"/>
    </row>
    <row r="18" spans="1:11">
      <c r="A18" s="245"/>
      <c r="B18" s="245"/>
      <c r="C18" s="245"/>
      <c r="D18" s="245"/>
      <c r="E18" s="245"/>
      <c r="F18" s="245"/>
      <c r="G18" s="245"/>
      <c r="H18" s="245"/>
      <c r="I18" s="245"/>
    </row>
    <row r="19" spans="1:11">
      <c r="A19" s="248" t="s">
        <v>31</v>
      </c>
      <c r="B19" s="248"/>
      <c r="C19" s="248"/>
      <c r="D19" s="248"/>
      <c r="E19" s="248"/>
      <c r="F19" s="248"/>
      <c r="G19" s="248"/>
      <c r="H19" s="248"/>
      <c r="I19" s="248"/>
    </row>
    <row r="20" spans="1:11">
      <c r="A20" s="324" t="s">
        <v>32</v>
      </c>
      <c r="B20" s="324"/>
      <c r="C20" s="324"/>
      <c r="D20" s="324"/>
      <c r="E20" s="324"/>
      <c r="F20" s="324"/>
      <c r="G20" s="324"/>
      <c r="H20" s="324"/>
      <c r="I20" s="324"/>
    </row>
    <row r="21" spans="1:11" ht="24" customHeight="1">
      <c r="A21" s="34">
        <v>1</v>
      </c>
      <c r="B21" s="250" t="s">
        <v>33</v>
      </c>
      <c r="C21" s="250"/>
      <c r="D21" s="250"/>
      <c r="E21" s="250"/>
      <c r="F21" s="250"/>
      <c r="G21" s="250"/>
      <c r="H21" s="251" t="s">
        <v>182</v>
      </c>
      <c r="I21" s="251"/>
    </row>
    <row r="22" spans="1:11">
      <c r="A22" s="35">
        <v>2</v>
      </c>
      <c r="B22" s="240" t="s">
        <v>35</v>
      </c>
      <c r="C22" s="240"/>
      <c r="D22" s="240"/>
      <c r="E22" s="240"/>
      <c r="F22" s="240"/>
      <c r="G22" s="240"/>
      <c r="H22" s="244" t="s">
        <v>36</v>
      </c>
      <c r="I22" s="244"/>
    </row>
    <row r="23" spans="1:11">
      <c r="A23" s="35">
        <v>3</v>
      </c>
      <c r="B23" s="240" t="s">
        <v>37</v>
      </c>
      <c r="C23" s="240"/>
      <c r="D23" s="240"/>
      <c r="E23" s="240"/>
      <c r="F23" s="240"/>
      <c r="G23" s="240"/>
      <c r="H23" s="252"/>
      <c r="I23" s="252"/>
    </row>
    <row r="24" spans="1:11">
      <c r="A24" s="35">
        <v>4</v>
      </c>
      <c r="B24" s="253" t="s">
        <v>38</v>
      </c>
      <c r="C24" s="253"/>
      <c r="D24" s="253"/>
      <c r="E24" s="253"/>
      <c r="F24" s="253"/>
      <c r="G24" s="253"/>
      <c r="H24" s="254"/>
      <c r="I24" s="254"/>
    </row>
    <row r="25" spans="1:11">
      <c r="A25" s="35">
        <v>5</v>
      </c>
      <c r="B25" s="253" t="s">
        <v>40</v>
      </c>
      <c r="C25" s="253"/>
      <c r="D25" s="253"/>
      <c r="E25" s="253"/>
      <c r="F25" s="253"/>
      <c r="G25" s="253"/>
      <c r="H25" s="255"/>
      <c r="I25" s="255"/>
    </row>
    <row r="26" spans="1:11">
      <c r="A26" s="256"/>
      <c r="B26" s="256"/>
      <c r="C26" s="256"/>
      <c r="D26" s="256"/>
      <c r="E26" s="256"/>
      <c r="F26" s="256"/>
      <c r="G26" s="256"/>
      <c r="H26" s="256"/>
      <c r="I26" s="256"/>
    </row>
    <row r="27" spans="1:11">
      <c r="A27" s="325" t="s">
        <v>41</v>
      </c>
      <c r="B27" s="325"/>
      <c r="C27" s="325"/>
      <c r="D27" s="325"/>
      <c r="E27" s="325"/>
      <c r="F27" s="325"/>
      <c r="G27" s="325"/>
      <c r="H27" s="325"/>
      <c r="I27" s="325"/>
    </row>
    <row r="28" spans="1:11">
      <c r="A28" s="36">
        <v>1</v>
      </c>
      <c r="B28" s="258" t="s">
        <v>42</v>
      </c>
      <c r="C28" s="258"/>
      <c r="D28" s="258"/>
      <c r="E28" s="258"/>
      <c r="F28" s="258"/>
      <c r="G28" s="258"/>
      <c r="H28" s="259" t="s">
        <v>43</v>
      </c>
      <c r="I28" s="259"/>
    </row>
    <row r="29" spans="1:11">
      <c r="A29" s="35" t="s">
        <v>16</v>
      </c>
      <c r="B29" s="240" t="s">
        <v>44</v>
      </c>
      <c r="C29" s="240"/>
      <c r="D29" s="240"/>
      <c r="E29" s="240"/>
      <c r="F29" s="240"/>
      <c r="G29" s="240"/>
      <c r="H29" s="260">
        <v>1919.07</v>
      </c>
      <c r="I29" s="260"/>
      <c r="J29" t="s">
        <v>45</v>
      </c>
    </row>
    <row r="30" spans="1:11">
      <c r="A30" s="37" t="s">
        <v>18</v>
      </c>
      <c r="B30" s="38" t="s">
        <v>46</v>
      </c>
      <c r="C30" s="39"/>
      <c r="D30" s="39"/>
      <c r="E30" s="39"/>
      <c r="F30" s="39"/>
      <c r="G30" s="40"/>
      <c r="H30" s="312">
        <f>H29*0.3</f>
        <v>575.721</v>
      </c>
      <c r="I30" s="312"/>
    </row>
    <row r="31" spans="1:11">
      <c r="A31" s="37" t="s">
        <v>21</v>
      </c>
      <c r="B31" s="38" t="s">
        <v>180</v>
      </c>
      <c r="C31" s="39"/>
      <c r="D31" s="39"/>
      <c r="E31" s="39"/>
      <c r="F31" s="39"/>
      <c r="G31" s="40"/>
      <c r="H31" s="313">
        <v>0</v>
      </c>
      <c r="I31" s="313"/>
      <c r="K31" s="85">
        <v>0.2</v>
      </c>
    </row>
    <row r="32" spans="1:11">
      <c r="A32" s="35" t="s">
        <v>23</v>
      </c>
      <c r="B32" s="263" t="s">
        <v>48</v>
      </c>
      <c r="C32" s="263"/>
      <c r="D32" s="263"/>
      <c r="E32" s="263"/>
      <c r="F32" s="263"/>
      <c r="G32" s="263"/>
      <c r="H32" s="312">
        <f>(H29+H30)/220*0.2*15*8</f>
        <v>272.15901818181823</v>
      </c>
      <c r="I32" s="312"/>
    </row>
    <row r="33" spans="1:9">
      <c r="A33" s="35" t="s">
        <v>49</v>
      </c>
      <c r="B33" s="263" t="s">
        <v>50</v>
      </c>
      <c r="C33" s="263"/>
      <c r="D33" s="263"/>
      <c r="E33" s="263"/>
      <c r="F33" s="263"/>
      <c r="G33" s="263"/>
      <c r="H33" s="312"/>
      <c r="I33" s="312"/>
    </row>
    <row r="34" spans="1:9">
      <c r="A34" s="30" t="s">
        <v>51</v>
      </c>
      <c r="B34" s="263" t="s">
        <v>52</v>
      </c>
      <c r="C34" s="263"/>
      <c r="D34" s="263"/>
      <c r="E34" s="263"/>
      <c r="F34" s="263"/>
      <c r="G34" s="263"/>
      <c r="H34" s="312">
        <v>0</v>
      </c>
      <c r="I34" s="312"/>
    </row>
    <row r="35" spans="1:9">
      <c r="A35" s="35" t="s">
        <v>53</v>
      </c>
      <c r="B35" s="253" t="s">
        <v>54</v>
      </c>
      <c r="C35" s="253"/>
      <c r="D35" s="253"/>
      <c r="E35" s="253"/>
      <c r="F35" s="253"/>
      <c r="G35" s="253"/>
      <c r="H35" s="314">
        <v>0</v>
      </c>
      <c r="I35" s="314"/>
    </row>
    <row r="36" spans="1:9">
      <c r="A36" s="265" t="s">
        <v>55</v>
      </c>
      <c r="B36" s="265"/>
      <c r="C36" s="265"/>
      <c r="D36" s="265"/>
      <c r="E36" s="265"/>
      <c r="F36" s="265"/>
      <c r="G36" s="265"/>
      <c r="H36" s="266">
        <f>SUM(H29:I35)</f>
        <v>2766.9500181818185</v>
      </c>
      <c r="I36" s="266"/>
    </row>
    <row r="37" spans="1:9">
      <c r="A37" s="256"/>
      <c r="B37" s="256"/>
      <c r="C37" s="256"/>
      <c r="D37" s="256"/>
      <c r="E37" s="256"/>
      <c r="F37" s="256"/>
      <c r="G37" s="256"/>
      <c r="H37" s="256"/>
      <c r="I37" s="256"/>
    </row>
    <row r="38" spans="1:9">
      <c r="A38" s="325" t="s">
        <v>56</v>
      </c>
      <c r="B38" s="325"/>
      <c r="C38" s="325"/>
      <c r="D38" s="325"/>
      <c r="E38" s="325"/>
      <c r="F38" s="325"/>
      <c r="G38" s="325"/>
      <c r="H38" s="325"/>
      <c r="I38" s="325"/>
    </row>
    <row r="39" spans="1:9">
      <c r="A39" s="258" t="s">
        <v>57</v>
      </c>
      <c r="B39" s="258"/>
      <c r="C39" s="258"/>
      <c r="D39" s="258"/>
      <c r="E39" s="258"/>
      <c r="F39" s="258"/>
      <c r="G39" s="258"/>
      <c r="H39" s="258"/>
      <c r="I39" s="258"/>
    </row>
    <row r="40" spans="1:9">
      <c r="A40" s="36" t="s">
        <v>58</v>
      </c>
      <c r="B40" s="258" t="s">
        <v>59</v>
      </c>
      <c r="C40" s="258"/>
      <c r="D40" s="258"/>
      <c r="E40" s="258"/>
      <c r="F40" s="258"/>
      <c r="G40" s="258"/>
      <c r="H40" s="36" t="s">
        <v>60</v>
      </c>
      <c r="I40" s="41" t="s">
        <v>43</v>
      </c>
    </row>
    <row r="41" spans="1:9">
      <c r="A41" s="35" t="s">
        <v>16</v>
      </c>
      <c r="B41" s="253" t="s">
        <v>61</v>
      </c>
      <c r="C41" s="253"/>
      <c r="D41" s="253"/>
      <c r="E41" s="253"/>
      <c r="F41" s="253"/>
      <c r="G41" s="253"/>
      <c r="H41" s="42">
        <f>1/12</f>
        <v>8.3333333333333329E-2</v>
      </c>
      <c r="I41" s="43">
        <f>H41*H36</f>
        <v>230.5791681818182</v>
      </c>
    </row>
    <row r="42" spans="1:9">
      <c r="A42" s="35" t="s">
        <v>18</v>
      </c>
      <c r="B42" s="253" t="s">
        <v>62</v>
      </c>
      <c r="C42" s="253"/>
      <c r="D42" s="253"/>
      <c r="E42" s="253"/>
      <c r="F42" s="253"/>
      <c r="G42" s="253"/>
      <c r="H42" s="44">
        <v>0.121</v>
      </c>
      <c r="I42" s="43">
        <f>H42*H36</f>
        <v>334.80095220000004</v>
      </c>
    </row>
    <row r="43" spans="1:9">
      <c r="A43" s="265" t="s">
        <v>63</v>
      </c>
      <c r="B43" s="265"/>
      <c r="C43" s="265"/>
      <c r="D43" s="265"/>
      <c r="E43" s="265"/>
      <c r="F43" s="265"/>
      <c r="G43" s="265"/>
      <c r="H43" s="266">
        <f>SUM(I41:I42)</f>
        <v>565.38012038181819</v>
      </c>
      <c r="I43" s="266"/>
    </row>
    <row r="44" spans="1:9">
      <c r="A44" s="267"/>
      <c r="B44" s="267"/>
      <c r="C44" s="267"/>
      <c r="D44" s="267"/>
      <c r="E44" s="267"/>
      <c r="F44" s="267"/>
      <c r="G44" s="267"/>
      <c r="H44" s="267"/>
      <c r="I44" s="267"/>
    </row>
    <row r="45" spans="1:9">
      <c r="A45" s="258" t="s">
        <v>64</v>
      </c>
      <c r="B45" s="258"/>
      <c r="C45" s="258"/>
      <c r="D45" s="258"/>
      <c r="E45" s="258"/>
      <c r="F45" s="258"/>
      <c r="G45" s="258"/>
      <c r="H45" s="258"/>
      <c r="I45" s="258"/>
    </row>
    <row r="46" spans="1:9">
      <c r="A46" s="36" t="s">
        <v>65</v>
      </c>
      <c r="B46" s="258" t="s">
        <v>66</v>
      </c>
      <c r="C46" s="258"/>
      <c r="D46" s="258"/>
      <c r="E46" s="258"/>
      <c r="F46" s="258"/>
      <c r="G46" s="258"/>
      <c r="H46" s="36" t="s">
        <v>60</v>
      </c>
      <c r="I46" s="41" t="s">
        <v>43</v>
      </c>
    </row>
    <row r="47" spans="1:9">
      <c r="A47" s="35" t="s">
        <v>16</v>
      </c>
      <c r="B47" s="253" t="s">
        <v>67</v>
      </c>
      <c r="C47" s="253"/>
      <c r="D47" s="253"/>
      <c r="E47" s="253"/>
      <c r="F47" s="253"/>
      <c r="G47" s="253"/>
      <c r="H47" s="45">
        <v>0.2</v>
      </c>
      <c r="I47" s="46">
        <f>H47*($H$36+H43)</f>
        <v>666.4660277127274</v>
      </c>
    </row>
    <row r="48" spans="1:9">
      <c r="A48" s="35" t="s">
        <v>18</v>
      </c>
      <c r="B48" s="253" t="s">
        <v>68</v>
      </c>
      <c r="C48" s="253"/>
      <c r="D48" s="253"/>
      <c r="E48" s="253"/>
      <c r="F48" s="253"/>
      <c r="G48" s="253"/>
      <c r="H48" s="45">
        <v>2.5000000000000001E-2</v>
      </c>
      <c r="I48" s="46">
        <f>H48*($H$36+H43)</f>
        <v>83.308253464090924</v>
      </c>
    </row>
    <row r="49" spans="1:14">
      <c r="A49" s="47" t="s">
        <v>21</v>
      </c>
      <c r="B49" s="48" t="s">
        <v>69</v>
      </c>
      <c r="C49" s="49"/>
      <c r="D49" s="49"/>
      <c r="E49" s="49"/>
      <c r="F49" s="49"/>
      <c r="G49" s="50"/>
      <c r="H49" s="51">
        <v>0.03</v>
      </c>
      <c r="I49" s="46">
        <f>H49*($H$36+H43)</f>
        <v>99.969904156909095</v>
      </c>
    </row>
    <row r="50" spans="1:14">
      <c r="A50" s="47" t="s">
        <v>23</v>
      </c>
      <c r="B50" s="253" t="s">
        <v>70</v>
      </c>
      <c r="C50" s="253"/>
      <c r="D50" s="253"/>
      <c r="E50" s="253"/>
      <c r="F50" s="253"/>
      <c r="G50" s="253"/>
      <c r="H50" s="45">
        <v>1.4999999999999999E-2</v>
      </c>
      <c r="I50" s="46">
        <f>H50*($H$36+H43)</f>
        <v>49.984952078454548</v>
      </c>
    </row>
    <row r="51" spans="1:14">
      <c r="A51" s="35" t="s">
        <v>49</v>
      </c>
      <c r="B51" s="253" t="s">
        <v>71</v>
      </c>
      <c r="C51" s="253"/>
      <c r="D51" s="253"/>
      <c r="E51" s="253"/>
      <c r="F51" s="253"/>
      <c r="G51" s="253"/>
      <c r="H51" s="52">
        <v>0.01</v>
      </c>
      <c r="I51" s="46">
        <f>H51*($H$36+H43)</f>
        <v>33.32330138563637</v>
      </c>
    </row>
    <row r="52" spans="1:14">
      <c r="A52" s="35" t="s">
        <v>51</v>
      </c>
      <c r="B52" s="253" t="s">
        <v>72</v>
      </c>
      <c r="C52" s="253"/>
      <c r="D52" s="253"/>
      <c r="E52" s="253"/>
      <c r="F52" s="253"/>
      <c r="G52" s="253"/>
      <c r="H52" s="45">
        <v>6.0000000000000001E-3</v>
      </c>
      <c r="I52" s="46">
        <f>H52*($H$36+H43)</f>
        <v>19.993980831381823</v>
      </c>
    </row>
    <row r="53" spans="1:14">
      <c r="A53" s="35" t="s">
        <v>53</v>
      </c>
      <c r="B53" s="253" t="s">
        <v>73</v>
      </c>
      <c r="C53" s="253"/>
      <c r="D53" s="253"/>
      <c r="E53" s="253"/>
      <c r="F53" s="253"/>
      <c r="G53" s="253"/>
      <c r="H53" s="45">
        <v>2E-3</v>
      </c>
      <c r="I53" s="46">
        <f>H53*($H$36+H43)</f>
        <v>6.6646602771272736</v>
      </c>
    </row>
    <row r="54" spans="1:14">
      <c r="A54" s="35" t="s">
        <v>74</v>
      </c>
      <c r="B54" s="253" t="s">
        <v>75</v>
      </c>
      <c r="C54" s="253"/>
      <c r="D54" s="253"/>
      <c r="E54" s="253"/>
      <c r="F54" s="253"/>
      <c r="G54" s="253"/>
      <c r="H54" s="52">
        <v>0.08</v>
      </c>
      <c r="I54" s="46">
        <f>H54*($H$36+H43)</f>
        <v>266.58641108509096</v>
      </c>
    </row>
    <row r="55" spans="1:14">
      <c r="A55" s="265" t="s">
        <v>76</v>
      </c>
      <c r="B55" s="265"/>
      <c r="C55" s="265"/>
      <c r="D55" s="265"/>
      <c r="E55" s="265"/>
      <c r="F55" s="265"/>
      <c r="G55" s="265"/>
      <c r="H55" s="53">
        <f>SUM(H47:H54)</f>
        <v>0.36800000000000005</v>
      </c>
      <c r="I55" s="86">
        <f>H55*($H$36+H43)</f>
        <v>1226.2974909914185</v>
      </c>
    </row>
    <row r="56" spans="1:14">
      <c r="A56" s="267"/>
      <c r="B56" s="267"/>
      <c r="C56" s="267"/>
      <c r="D56" s="267"/>
      <c r="E56" s="267"/>
      <c r="F56" s="267"/>
      <c r="G56" s="267"/>
      <c r="H56" s="267"/>
      <c r="I56" s="267"/>
    </row>
    <row r="57" spans="1:14">
      <c r="A57" s="265" t="s">
        <v>77</v>
      </c>
      <c r="B57" s="265"/>
      <c r="C57" s="265"/>
      <c r="D57" s="265"/>
      <c r="E57" s="265"/>
      <c r="F57" s="265"/>
      <c r="G57" s="265"/>
      <c r="H57" s="265"/>
      <c r="I57" s="265"/>
    </row>
    <row r="58" spans="1:14">
      <c r="A58" s="36" t="s">
        <v>78</v>
      </c>
      <c r="B58" s="258" t="s">
        <v>79</v>
      </c>
      <c r="C58" s="258"/>
      <c r="D58" s="258"/>
      <c r="E58" s="258"/>
      <c r="F58" s="258"/>
      <c r="G58" s="258"/>
      <c r="H58" s="265" t="s">
        <v>43</v>
      </c>
      <c r="I58" s="265"/>
      <c r="K58" s="35" t="s">
        <v>80</v>
      </c>
      <c r="L58" s="35" t="s">
        <v>81</v>
      </c>
      <c r="M58" s="35" t="s">
        <v>82</v>
      </c>
      <c r="N58" s="35" t="s">
        <v>83</v>
      </c>
    </row>
    <row r="59" spans="1:14">
      <c r="A59" s="55" t="s">
        <v>84</v>
      </c>
      <c r="B59" s="250" t="s">
        <v>85</v>
      </c>
      <c r="C59" s="250"/>
      <c r="D59" s="250"/>
      <c r="E59" s="250"/>
      <c r="F59" s="250"/>
      <c r="G59" s="250"/>
      <c r="H59" s="315">
        <f>(K59*L59*M59)-N59</f>
        <v>25.855800000000002</v>
      </c>
      <c r="I59" s="315"/>
      <c r="K59" s="56">
        <v>4.7</v>
      </c>
      <c r="L59" s="35">
        <v>2</v>
      </c>
      <c r="M59" s="35">
        <v>15</v>
      </c>
      <c r="N59" s="56">
        <f>H29*0.06</f>
        <v>115.1442</v>
      </c>
    </row>
    <row r="60" spans="1:14">
      <c r="A60" s="57" t="s">
        <v>18</v>
      </c>
      <c r="B60" s="250" t="s">
        <v>86</v>
      </c>
      <c r="C60" s="250"/>
      <c r="D60" s="250"/>
      <c r="E60" s="250"/>
      <c r="F60" s="250"/>
      <c r="G60" s="250"/>
      <c r="H60" s="316">
        <f>(L61*M61)-N61</f>
        <v>454.2</v>
      </c>
      <c r="I60" s="316"/>
      <c r="K60" s="35" t="s">
        <v>87</v>
      </c>
      <c r="L60" s="35" t="s">
        <v>88</v>
      </c>
      <c r="M60" s="35" t="s">
        <v>82</v>
      </c>
      <c r="N60" s="35" t="s">
        <v>83</v>
      </c>
    </row>
    <row r="61" spans="1:14">
      <c r="A61" s="35" t="s">
        <v>21</v>
      </c>
      <c r="B61" s="270" t="s">
        <v>89</v>
      </c>
      <c r="C61" s="270"/>
      <c r="D61" s="270"/>
      <c r="E61" s="270"/>
      <c r="F61" s="270"/>
      <c r="G61" s="270"/>
      <c r="H61" s="260">
        <f>16.73*0.8</f>
        <v>13.384</v>
      </c>
      <c r="I61" s="260"/>
      <c r="K61" s="35" t="s">
        <v>90</v>
      </c>
      <c r="L61" s="56">
        <v>37.85</v>
      </c>
      <c r="M61" s="35">
        <v>15</v>
      </c>
      <c r="N61" s="56">
        <f>(L61*M61*0.2)</f>
        <v>113.55000000000001</v>
      </c>
    </row>
    <row r="62" spans="1:14">
      <c r="A62" s="35" t="s">
        <v>23</v>
      </c>
      <c r="B62" s="270" t="s">
        <v>91</v>
      </c>
      <c r="C62" s="270"/>
      <c r="D62" s="270"/>
      <c r="E62" s="270"/>
      <c r="F62" s="270"/>
      <c r="G62" s="270"/>
      <c r="H62" s="260">
        <v>2.5</v>
      </c>
      <c r="I62" s="260"/>
    </row>
    <row r="63" spans="1:14">
      <c r="A63" s="35" t="s">
        <v>49</v>
      </c>
      <c r="B63" s="270" t="s">
        <v>92</v>
      </c>
      <c r="C63" s="270"/>
      <c r="D63" s="270"/>
      <c r="E63" s="270"/>
      <c r="F63" s="270"/>
      <c r="G63" s="270"/>
      <c r="H63" s="260">
        <v>29.66</v>
      </c>
      <c r="I63" s="260"/>
    </row>
    <row r="64" spans="1:14">
      <c r="A64" s="265" t="s">
        <v>63</v>
      </c>
      <c r="B64" s="265"/>
      <c r="C64" s="265"/>
      <c r="D64" s="265"/>
      <c r="E64" s="265"/>
      <c r="F64" s="265"/>
      <c r="G64" s="265"/>
      <c r="H64" s="266">
        <f>SUM(H59:I63)</f>
        <v>525.59979999999996</v>
      </c>
      <c r="I64" s="266"/>
    </row>
    <row r="65" spans="1:9">
      <c r="A65" s="245"/>
      <c r="B65" s="245"/>
      <c r="C65" s="245"/>
      <c r="D65" s="245"/>
      <c r="E65" s="245"/>
      <c r="F65" s="245"/>
      <c r="G65" s="245"/>
      <c r="H65" s="245"/>
      <c r="I65" s="245"/>
    </row>
    <row r="66" spans="1:9">
      <c r="A66" s="273" t="s">
        <v>93</v>
      </c>
      <c r="B66" s="273"/>
      <c r="C66" s="273"/>
      <c r="D66" s="273"/>
      <c r="E66" s="273"/>
      <c r="F66" s="273"/>
      <c r="G66" s="273"/>
      <c r="H66" s="273"/>
      <c r="I66" s="273"/>
    </row>
    <row r="67" spans="1:9">
      <c r="A67" s="274"/>
      <c r="B67" s="274"/>
      <c r="C67" s="274"/>
      <c r="D67" s="274"/>
      <c r="E67" s="274"/>
      <c r="F67" s="274"/>
      <c r="G67" s="274"/>
      <c r="H67" s="274"/>
      <c r="I67" s="274"/>
    </row>
    <row r="68" spans="1:9">
      <c r="A68" s="58">
        <v>2</v>
      </c>
      <c r="B68" s="275" t="s">
        <v>94</v>
      </c>
      <c r="C68" s="275"/>
      <c r="D68" s="275"/>
      <c r="E68" s="275"/>
      <c r="F68" s="275"/>
      <c r="G68" s="275"/>
      <c r="H68" s="276" t="s">
        <v>43</v>
      </c>
      <c r="I68" s="276"/>
    </row>
    <row r="69" spans="1:9">
      <c r="A69" s="37" t="s">
        <v>58</v>
      </c>
      <c r="B69" s="270" t="s">
        <v>95</v>
      </c>
      <c r="C69" s="270"/>
      <c r="D69" s="270"/>
      <c r="E69" s="270"/>
      <c r="F69" s="270"/>
      <c r="G69" s="270"/>
      <c r="H69" s="281">
        <f>H43</f>
        <v>565.38012038181819</v>
      </c>
      <c r="I69" s="281"/>
    </row>
    <row r="70" spans="1:9">
      <c r="A70" s="37" t="s">
        <v>65</v>
      </c>
      <c r="B70" s="270" t="s">
        <v>66</v>
      </c>
      <c r="C70" s="270"/>
      <c r="D70" s="270"/>
      <c r="E70" s="270"/>
      <c r="F70" s="270"/>
      <c r="G70" s="270"/>
      <c r="H70" s="281">
        <f>I55</f>
        <v>1226.2974909914185</v>
      </c>
      <c r="I70" s="281"/>
    </row>
    <row r="71" spans="1:9">
      <c r="A71" s="37" t="s">
        <v>78</v>
      </c>
      <c r="B71" s="270" t="s">
        <v>79</v>
      </c>
      <c r="C71" s="270"/>
      <c r="D71" s="270"/>
      <c r="E71" s="270"/>
      <c r="F71" s="270"/>
      <c r="G71" s="270"/>
      <c r="H71" s="281">
        <f>H64</f>
        <v>525.59979999999996</v>
      </c>
      <c r="I71" s="281"/>
    </row>
    <row r="72" spans="1:9">
      <c r="A72" s="265" t="s">
        <v>63</v>
      </c>
      <c r="B72" s="265"/>
      <c r="C72" s="265"/>
      <c r="D72" s="265"/>
      <c r="E72" s="265"/>
      <c r="F72" s="265"/>
      <c r="G72" s="265"/>
      <c r="H72" s="266">
        <f>SUM(H69:I71)</f>
        <v>2317.2774113732366</v>
      </c>
      <c r="I72" s="266"/>
    </row>
    <row r="73" spans="1:9">
      <c r="A73" s="278"/>
      <c r="B73" s="278"/>
      <c r="C73" s="278"/>
      <c r="D73" s="278"/>
      <c r="E73" s="278"/>
      <c r="F73" s="278"/>
      <c r="G73" s="278"/>
      <c r="H73" s="278"/>
      <c r="I73" s="278"/>
    </row>
    <row r="74" spans="1:9">
      <c r="A74" s="325" t="s">
        <v>96</v>
      </c>
      <c r="B74" s="325"/>
      <c r="C74" s="325"/>
      <c r="D74" s="325"/>
      <c r="E74" s="325"/>
      <c r="F74" s="325"/>
      <c r="G74" s="325"/>
      <c r="H74" s="325"/>
      <c r="I74" s="325"/>
    </row>
    <row r="75" spans="1:9">
      <c r="A75" s="36">
        <v>3</v>
      </c>
      <c r="B75" s="258" t="s">
        <v>97</v>
      </c>
      <c r="C75" s="258"/>
      <c r="D75" s="258"/>
      <c r="E75" s="258"/>
      <c r="F75" s="258"/>
      <c r="G75" s="258"/>
      <c r="H75" s="36" t="s">
        <v>60</v>
      </c>
      <c r="I75" s="41" t="s">
        <v>43</v>
      </c>
    </row>
    <row r="76" spans="1:9">
      <c r="A76" s="35" t="s">
        <v>16</v>
      </c>
      <c r="B76" s="253" t="s">
        <v>98</v>
      </c>
      <c r="C76" s="253"/>
      <c r="D76" s="253"/>
      <c r="E76" s="253"/>
      <c r="F76" s="253"/>
      <c r="G76" s="253"/>
      <c r="H76" s="59">
        <v>4.1999999999999997E-3</v>
      </c>
      <c r="I76" s="46">
        <f t="shared" ref="I76:I81" si="0">H76*$H$36</f>
        <v>11.621190076363638</v>
      </c>
    </row>
    <row r="77" spans="1:9">
      <c r="A77" s="35" t="s">
        <v>18</v>
      </c>
      <c r="B77" s="253" t="s">
        <v>99</v>
      </c>
      <c r="C77" s="253"/>
      <c r="D77" s="253"/>
      <c r="E77" s="253"/>
      <c r="F77" s="253"/>
      <c r="G77" s="253"/>
      <c r="H77" s="59">
        <v>3.3300000000000002E-4</v>
      </c>
      <c r="I77" s="46">
        <f t="shared" si="0"/>
        <v>0.92139435605454556</v>
      </c>
    </row>
    <row r="78" spans="1:9">
      <c r="A78" s="35" t="s">
        <v>21</v>
      </c>
      <c r="B78" s="253" t="s">
        <v>173</v>
      </c>
      <c r="C78" s="253"/>
      <c r="D78" s="253"/>
      <c r="E78" s="253"/>
      <c r="F78" s="253"/>
      <c r="G78" s="253"/>
      <c r="H78" s="59">
        <v>2E-3</v>
      </c>
      <c r="I78" s="46">
        <f t="shared" si="0"/>
        <v>5.5339000363636366</v>
      </c>
    </row>
    <row r="79" spans="1:9">
      <c r="A79" s="35" t="s">
        <v>23</v>
      </c>
      <c r="B79" s="253" t="s">
        <v>174</v>
      </c>
      <c r="C79" s="253"/>
      <c r="D79" s="253"/>
      <c r="E79" s="253"/>
      <c r="F79" s="253"/>
      <c r="G79" s="253"/>
      <c r="H79" s="59">
        <v>1.9400000000000001E-2</v>
      </c>
      <c r="I79" s="46">
        <f t="shared" si="0"/>
        <v>53.678830352727282</v>
      </c>
    </row>
    <row r="80" spans="1:9">
      <c r="A80" s="35" t="s">
        <v>49</v>
      </c>
      <c r="B80" s="253" t="s">
        <v>102</v>
      </c>
      <c r="C80" s="253"/>
      <c r="D80" s="253"/>
      <c r="E80" s="253"/>
      <c r="F80" s="253"/>
      <c r="G80" s="253"/>
      <c r="H80" s="59">
        <v>7.1399999999999996E-3</v>
      </c>
      <c r="I80" s="46">
        <f t="shared" si="0"/>
        <v>19.756023129818182</v>
      </c>
    </row>
    <row r="81" spans="1:9">
      <c r="A81" s="35" t="s">
        <v>51</v>
      </c>
      <c r="B81" s="253" t="s">
        <v>175</v>
      </c>
      <c r="C81" s="253"/>
      <c r="D81" s="253"/>
      <c r="E81" s="253"/>
      <c r="F81" s="253"/>
      <c r="G81" s="253"/>
      <c r="H81" s="59">
        <v>3.7999999999999999E-2</v>
      </c>
      <c r="I81" s="46">
        <f t="shared" si="0"/>
        <v>105.1441006909091</v>
      </c>
    </row>
    <row r="82" spans="1:9">
      <c r="A82" s="265" t="s">
        <v>63</v>
      </c>
      <c r="B82" s="265"/>
      <c r="C82" s="265"/>
      <c r="D82" s="265"/>
      <c r="E82" s="265"/>
      <c r="F82" s="265"/>
      <c r="G82" s="265"/>
      <c r="H82" s="266">
        <f>SUM(I76:I81)</f>
        <v>196.65543864223639</v>
      </c>
      <c r="I82" s="266"/>
    </row>
    <row r="83" spans="1:9">
      <c r="A83" s="317"/>
      <c r="B83" s="317"/>
      <c r="C83" s="317"/>
      <c r="D83" s="317"/>
      <c r="E83" s="317"/>
      <c r="F83" s="317"/>
      <c r="G83" s="317"/>
      <c r="H83" s="317"/>
      <c r="I83" s="317"/>
    </row>
    <row r="84" spans="1:9">
      <c r="A84" s="325" t="s">
        <v>106</v>
      </c>
      <c r="B84" s="325"/>
      <c r="C84" s="325"/>
      <c r="D84" s="325"/>
      <c r="E84" s="325"/>
      <c r="F84" s="325"/>
      <c r="G84" s="325"/>
      <c r="H84" s="325"/>
      <c r="I84" s="325"/>
    </row>
    <row r="85" spans="1:9">
      <c r="A85" s="60" t="s">
        <v>107</v>
      </c>
      <c r="B85" s="61"/>
      <c r="C85" s="61"/>
      <c r="D85" s="61"/>
      <c r="E85" s="61"/>
      <c r="F85" s="61"/>
      <c r="G85" s="61"/>
      <c r="H85" s="61"/>
      <c r="I85" s="62">
        <f>H36+H72+H82-H59-H60</f>
        <v>4800.8270681972917</v>
      </c>
    </row>
    <row r="86" spans="1:9">
      <c r="A86" s="36" t="s">
        <v>108</v>
      </c>
      <c r="B86" s="258" t="s">
        <v>109</v>
      </c>
      <c r="C86" s="258"/>
      <c r="D86" s="258"/>
      <c r="E86" s="258"/>
      <c r="F86" s="258"/>
      <c r="G86" s="258"/>
      <c r="H86" s="36" t="s">
        <v>60</v>
      </c>
      <c r="I86" s="36" t="s">
        <v>43</v>
      </c>
    </row>
    <row r="87" spans="1:9">
      <c r="A87" s="35" t="s">
        <v>16</v>
      </c>
      <c r="B87" s="253" t="s">
        <v>110</v>
      </c>
      <c r="C87" s="253"/>
      <c r="D87" s="253"/>
      <c r="E87" s="253"/>
      <c r="F87" s="253"/>
      <c r="G87" s="253"/>
      <c r="H87" s="42">
        <v>1.6199999999999999E-2</v>
      </c>
      <c r="I87" s="43">
        <f t="shared" ref="I87:I92" si="1">H87*$I$85</f>
        <v>77.77339850479612</v>
      </c>
    </row>
    <row r="88" spans="1:9">
      <c r="A88" s="35" t="s">
        <v>18</v>
      </c>
      <c r="B88" s="253" t="s">
        <v>111</v>
      </c>
      <c r="C88" s="253"/>
      <c r="D88" s="253"/>
      <c r="E88" s="253"/>
      <c r="F88" s="253"/>
      <c r="G88" s="253"/>
      <c r="H88" s="42">
        <v>7.3000000000000001E-3</v>
      </c>
      <c r="I88" s="43">
        <f t="shared" si="1"/>
        <v>35.046037597840233</v>
      </c>
    </row>
    <row r="89" spans="1:9">
      <c r="A89" s="35" t="s">
        <v>21</v>
      </c>
      <c r="B89" s="253" t="s">
        <v>112</v>
      </c>
      <c r="C89" s="253"/>
      <c r="D89" s="253"/>
      <c r="E89" s="253"/>
      <c r="F89" s="253"/>
      <c r="G89" s="253"/>
      <c r="H89" s="42">
        <v>9.7999999999999997E-3</v>
      </c>
      <c r="I89" s="43">
        <f t="shared" si="1"/>
        <v>47.048105268333458</v>
      </c>
    </row>
    <row r="90" spans="1:9">
      <c r="A90" s="35" t="s">
        <v>23</v>
      </c>
      <c r="B90" s="253" t="s">
        <v>113</v>
      </c>
      <c r="C90" s="253"/>
      <c r="D90" s="253"/>
      <c r="E90" s="253"/>
      <c r="F90" s="253"/>
      <c r="G90" s="253"/>
      <c r="H90" s="42">
        <v>3.2000000000000002E-3</v>
      </c>
      <c r="I90" s="43">
        <f t="shared" si="1"/>
        <v>15.362646618231334</v>
      </c>
    </row>
    <row r="91" spans="1:9">
      <c r="A91" s="35" t="s">
        <v>49</v>
      </c>
      <c r="B91" s="253" t="s">
        <v>114</v>
      </c>
      <c r="C91" s="253"/>
      <c r="D91" s="253"/>
      <c r="E91" s="253"/>
      <c r="F91" s="253"/>
      <c r="G91" s="253"/>
      <c r="H91" s="42">
        <v>5.4000000000000003E-3</v>
      </c>
      <c r="I91" s="43">
        <f t="shared" si="1"/>
        <v>25.924466168265376</v>
      </c>
    </row>
    <row r="92" spans="1:9">
      <c r="A92" s="35" t="s">
        <v>51</v>
      </c>
      <c r="B92" s="253" t="s">
        <v>115</v>
      </c>
      <c r="C92" s="253"/>
      <c r="D92" s="253"/>
      <c r="E92" s="253"/>
      <c r="F92" s="253"/>
      <c r="G92" s="253"/>
      <c r="H92" s="42">
        <v>0</v>
      </c>
      <c r="I92" s="43">
        <f t="shared" si="1"/>
        <v>0</v>
      </c>
    </row>
    <row r="93" spans="1:9">
      <c r="A93" s="276" t="s">
        <v>63</v>
      </c>
      <c r="B93" s="276"/>
      <c r="C93" s="276"/>
      <c r="D93" s="276"/>
      <c r="E93" s="276"/>
      <c r="F93" s="276"/>
      <c r="G93" s="276"/>
      <c r="H93" s="63">
        <f>SUM(H87:H92)</f>
        <v>4.19E-2</v>
      </c>
      <c r="I93" s="64">
        <f>SUM(I87:I92)</f>
        <v>201.15465415746655</v>
      </c>
    </row>
    <row r="94" spans="1:9">
      <c r="A94" s="278"/>
      <c r="B94" s="278"/>
      <c r="C94" s="278"/>
      <c r="D94" s="278"/>
      <c r="E94" s="278"/>
      <c r="F94" s="278"/>
      <c r="G94" s="278"/>
      <c r="H94" s="278"/>
      <c r="I94" s="278"/>
    </row>
    <row r="95" spans="1:9">
      <c r="A95" s="265" t="s">
        <v>116</v>
      </c>
      <c r="B95" s="265"/>
      <c r="C95" s="265"/>
      <c r="D95" s="265"/>
      <c r="E95" s="265"/>
      <c r="F95" s="265"/>
      <c r="G95" s="265"/>
      <c r="H95" s="265"/>
      <c r="I95" s="265"/>
    </row>
    <row r="96" spans="1:9">
      <c r="A96" s="36" t="s">
        <v>117</v>
      </c>
      <c r="B96" s="258" t="s">
        <v>118</v>
      </c>
      <c r="C96" s="258"/>
      <c r="D96" s="258"/>
      <c r="E96" s="258"/>
      <c r="F96" s="258"/>
      <c r="G96" s="258"/>
      <c r="H96" s="36" t="s">
        <v>60</v>
      </c>
      <c r="I96" s="36" t="s">
        <v>43</v>
      </c>
    </row>
    <row r="97" spans="1:9">
      <c r="A97" s="35" t="s">
        <v>16</v>
      </c>
      <c r="B97" s="253" t="s">
        <v>119</v>
      </c>
      <c r="C97" s="253"/>
      <c r="D97" s="253"/>
      <c r="E97" s="253"/>
      <c r="F97" s="253"/>
      <c r="G97" s="253"/>
      <c r="H97" s="42"/>
      <c r="I97" s="43">
        <f>(H29+H30+H31)*H97</f>
        <v>0</v>
      </c>
    </row>
    <row r="98" spans="1:9">
      <c r="A98" s="265" t="s">
        <v>63</v>
      </c>
      <c r="B98" s="265"/>
      <c r="C98" s="265"/>
      <c r="D98" s="265"/>
      <c r="E98" s="265"/>
      <c r="F98" s="265"/>
      <c r="G98" s="265"/>
      <c r="H98" s="280">
        <f>SUM(I94:I97)</f>
        <v>0</v>
      </c>
      <c r="I98" s="280"/>
    </row>
    <row r="99" spans="1:9" ht="12.75" customHeight="1">
      <c r="A99" s="245"/>
      <c r="B99" s="245"/>
      <c r="C99" s="245"/>
      <c r="D99" s="245"/>
      <c r="E99" s="245"/>
      <c r="F99" s="245"/>
      <c r="G99" s="245"/>
      <c r="H99" s="245"/>
      <c r="I99" s="245"/>
    </row>
    <row r="100" spans="1:9">
      <c r="A100" s="273" t="s">
        <v>120</v>
      </c>
      <c r="B100" s="273"/>
      <c r="C100" s="273"/>
      <c r="D100" s="273"/>
      <c r="E100" s="273"/>
      <c r="F100" s="273"/>
      <c r="G100" s="273"/>
      <c r="H100" s="273"/>
      <c r="I100" s="273"/>
    </row>
    <row r="101" spans="1:9">
      <c r="A101" s="274"/>
      <c r="B101" s="274"/>
      <c r="C101" s="274"/>
      <c r="D101" s="274"/>
      <c r="E101" s="274"/>
      <c r="F101" s="274"/>
      <c r="G101" s="274"/>
      <c r="H101" s="274"/>
      <c r="I101" s="274"/>
    </row>
    <row r="102" spans="1:9">
      <c r="A102" s="58">
        <v>4</v>
      </c>
      <c r="B102" s="275" t="s">
        <v>94</v>
      </c>
      <c r="C102" s="275"/>
      <c r="D102" s="275"/>
      <c r="E102" s="275"/>
      <c r="F102" s="275"/>
      <c r="G102" s="275"/>
      <c r="H102" s="276" t="s">
        <v>43</v>
      </c>
      <c r="I102" s="276"/>
    </row>
    <row r="103" spans="1:9">
      <c r="A103" s="37" t="s">
        <v>108</v>
      </c>
      <c r="B103" s="270" t="s">
        <v>121</v>
      </c>
      <c r="C103" s="270"/>
      <c r="D103" s="270"/>
      <c r="E103" s="270"/>
      <c r="F103" s="270"/>
      <c r="G103" s="270"/>
      <c r="H103" s="281">
        <f>I93</f>
        <v>201.15465415746655</v>
      </c>
      <c r="I103" s="281"/>
    </row>
    <row r="104" spans="1:9">
      <c r="A104" s="37" t="s">
        <v>117</v>
      </c>
      <c r="B104" s="270" t="s">
        <v>118</v>
      </c>
      <c r="C104" s="270"/>
      <c r="D104" s="270"/>
      <c r="E104" s="270"/>
      <c r="F104" s="270"/>
      <c r="G104" s="270"/>
      <c r="H104" s="281">
        <f>H98</f>
        <v>0</v>
      </c>
      <c r="I104" s="281"/>
    </row>
    <row r="105" spans="1:9">
      <c r="A105" s="265" t="s">
        <v>63</v>
      </c>
      <c r="B105" s="265"/>
      <c r="C105" s="265"/>
      <c r="D105" s="265"/>
      <c r="E105" s="265"/>
      <c r="F105" s="265"/>
      <c r="G105" s="265"/>
      <c r="H105" s="282">
        <f>SUM(H103:I104)</f>
        <v>201.15465415746655</v>
      </c>
      <c r="I105" s="282"/>
    </row>
    <row r="106" spans="1:9">
      <c r="A106" s="278"/>
      <c r="B106" s="278"/>
      <c r="C106" s="278"/>
      <c r="D106" s="278"/>
      <c r="E106" s="278"/>
      <c r="F106" s="278"/>
      <c r="G106" s="278"/>
      <c r="H106" s="278"/>
      <c r="I106" s="278"/>
    </row>
    <row r="107" spans="1:9">
      <c r="A107" s="325" t="s">
        <v>122</v>
      </c>
      <c r="B107" s="325"/>
      <c r="C107" s="325"/>
      <c r="D107" s="325"/>
      <c r="E107" s="325"/>
      <c r="F107" s="325"/>
      <c r="G107" s="325"/>
      <c r="H107" s="325"/>
      <c r="I107" s="325"/>
    </row>
    <row r="108" spans="1:9">
      <c r="A108" s="36">
        <v>5</v>
      </c>
      <c r="B108" s="258" t="s">
        <v>123</v>
      </c>
      <c r="C108" s="258"/>
      <c r="D108" s="258"/>
      <c r="E108" s="258"/>
      <c r="F108" s="258"/>
      <c r="G108" s="258"/>
      <c r="H108" s="265" t="s">
        <v>43</v>
      </c>
      <c r="I108" s="265"/>
    </row>
    <row r="109" spans="1:9">
      <c r="A109" s="37" t="s">
        <v>16</v>
      </c>
      <c r="B109" s="270" t="s">
        <v>124</v>
      </c>
      <c r="C109" s="270"/>
      <c r="D109" s="270"/>
      <c r="E109" s="270"/>
      <c r="F109" s="270"/>
      <c r="G109" s="270"/>
      <c r="H109" s="283">
        <f>uniformes!F25</f>
        <v>112.655</v>
      </c>
      <c r="I109" s="283"/>
    </row>
    <row r="110" spans="1:9">
      <c r="A110" s="37" t="s">
        <v>18</v>
      </c>
      <c r="B110" s="270" t="s">
        <v>176</v>
      </c>
      <c r="C110" s="270"/>
      <c r="D110" s="270"/>
      <c r="E110" s="270"/>
      <c r="F110" s="270"/>
      <c r="G110" s="270"/>
      <c r="H110" s="281">
        <f>'materiais e equipamentos'!G22</f>
        <v>94.76831649831648</v>
      </c>
      <c r="I110" s="281"/>
    </row>
    <row r="111" spans="1:9">
      <c r="A111" s="37" t="s">
        <v>21</v>
      </c>
      <c r="B111" s="270" t="s">
        <v>177</v>
      </c>
      <c r="C111" s="270"/>
      <c r="D111" s="270"/>
      <c r="E111" s="270"/>
      <c r="F111" s="270"/>
      <c r="G111" s="270"/>
      <c r="H111" s="281">
        <f>'materiais e equipamentos'!G9</f>
        <v>4.237070707070707</v>
      </c>
      <c r="I111" s="281"/>
    </row>
    <row r="112" spans="1:9">
      <c r="A112" s="37" t="s">
        <v>23</v>
      </c>
      <c r="B112" s="270" t="s">
        <v>309</v>
      </c>
      <c r="C112" s="270"/>
      <c r="D112" s="270"/>
      <c r="E112" s="270"/>
      <c r="F112" s="270"/>
      <c r="G112" s="270"/>
      <c r="H112" s="283">
        <f>'materiais e equipamentos'!G33</f>
        <v>59.359142857142857</v>
      </c>
      <c r="I112" s="283"/>
    </row>
    <row r="113" spans="1:9">
      <c r="A113" s="37" t="s">
        <v>49</v>
      </c>
      <c r="B113" s="270"/>
      <c r="C113" s="270"/>
      <c r="D113" s="270"/>
      <c r="E113" s="270"/>
      <c r="F113" s="270"/>
      <c r="G113" s="270"/>
      <c r="H113" s="283"/>
      <c r="I113" s="283"/>
    </row>
    <row r="114" spans="1:9">
      <c r="A114" s="276" t="s">
        <v>76</v>
      </c>
      <c r="B114" s="276"/>
      <c r="C114" s="276"/>
      <c r="D114" s="276"/>
      <c r="E114" s="276"/>
      <c r="F114" s="276"/>
      <c r="G114" s="276"/>
      <c r="H114" s="285">
        <f>SUM(H109:I113)</f>
        <v>271.01953006253001</v>
      </c>
      <c r="I114" s="285"/>
    </row>
    <row r="115" spans="1:9">
      <c r="A115" s="286"/>
      <c r="B115" s="286"/>
      <c r="C115" s="286"/>
      <c r="D115" s="286"/>
      <c r="E115" s="286"/>
      <c r="F115" s="286"/>
      <c r="G115" s="286"/>
      <c r="H115" s="286"/>
      <c r="I115" s="286"/>
    </row>
    <row r="116" spans="1:9">
      <c r="A116" s="325" t="s">
        <v>127</v>
      </c>
      <c r="B116" s="325"/>
      <c r="C116" s="325"/>
      <c r="D116" s="325"/>
      <c r="E116" s="325"/>
      <c r="F116" s="325"/>
      <c r="G116" s="325"/>
      <c r="H116" s="325"/>
      <c r="I116" s="325"/>
    </row>
    <row r="117" spans="1:9">
      <c r="A117" s="58">
        <v>6</v>
      </c>
      <c r="B117" s="275" t="s">
        <v>128</v>
      </c>
      <c r="C117" s="275"/>
      <c r="D117" s="275"/>
      <c r="E117" s="275"/>
      <c r="F117" s="275"/>
      <c r="G117" s="275"/>
      <c r="H117" s="58" t="s">
        <v>60</v>
      </c>
      <c r="I117" s="58" t="s">
        <v>43</v>
      </c>
    </row>
    <row r="118" spans="1:9">
      <c r="A118" s="37" t="s">
        <v>16</v>
      </c>
      <c r="B118" s="270" t="s">
        <v>129</v>
      </c>
      <c r="C118" s="270"/>
      <c r="D118" s="270"/>
      <c r="E118" s="270"/>
      <c r="F118" s="270"/>
      <c r="G118" s="270"/>
      <c r="H118" s="67">
        <v>0.05</v>
      </c>
      <c r="I118" s="68">
        <f>H135*H118</f>
        <v>287.65285262086439</v>
      </c>
    </row>
    <row r="119" spans="1:9">
      <c r="A119" s="37" t="s">
        <v>18</v>
      </c>
      <c r="B119" s="270" t="s">
        <v>130</v>
      </c>
      <c r="C119" s="270"/>
      <c r="D119" s="270"/>
      <c r="E119" s="270"/>
      <c r="F119" s="270"/>
      <c r="G119" s="270"/>
      <c r="H119" s="67">
        <v>0.1</v>
      </c>
      <c r="I119" s="68">
        <f>(I118+H135)*H119</f>
        <v>604.07099050381521</v>
      </c>
    </row>
    <row r="120" spans="1:9">
      <c r="A120" s="37" t="s">
        <v>21</v>
      </c>
      <c r="B120" s="270" t="s">
        <v>131</v>
      </c>
      <c r="C120" s="270"/>
      <c r="D120" s="270"/>
      <c r="E120" s="270"/>
      <c r="F120" s="270"/>
      <c r="G120" s="270"/>
      <c r="H120" s="67">
        <f>H121+H122+H123</f>
        <v>8.6499999999999994E-2</v>
      </c>
      <c r="I120" s="68"/>
    </row>
    <row r="121" spans="1:9">
      <c r="A121" s="287" t="s">
        <v>132</v>
      </c>
      <c r="B121" s="287"/>
      <c r="C121" s="288" t="s">
        <v>133</v>
      </c>
      <c r="D121" s="38" t="s">
        <v>134</v>
      </c>
      <c r="E121" s="289" t="s">
        <v>135</v>
      </c>
      <c r="F121" s="289"/>
      <c r="G121" s="289"/>
      <c r="H121" s="67">
        <v>6.4999999999999997E-3</v>
      </c>
      <c r="I121" s="68">
        <f>H121*$H$137</f>
        <v>47.280871177912196</v>
      </c>
    </row>
    <row r="122" spans="1:9">
      <c r="A122" s="287" t="s">
        <v>136</v>
      </c>
      <c r="B122" s="287"/>
      <c r="C122" s="288"/>
      <c r="D122" s="38" t="s">
        <v>137</v>
      </c>
      <c r="E122" s="289"/>
      <c r="F122" s="289"/>
      <c r="G122" s="289"/>
      <c r="H122" s="69">
        <v>0.03</v>
      </c>
      <c r="I122" s="68">
        <f>H122*$H$137</f>
        <v>218.21940543651783</v>
      </c>
    </row>
    <row r="123" spans="1:9">
      <c r="A123" s="287" t="s">
        <v>138</v>
      </c>
      <c r="B123" s="287"/>
      <c r="C123" s="70" t="s">
        <v>139</v>
      </c>
      <c r="D123" s="38" t="s">
        <v>140</v>
      </c>
      <c r="E123" s="39"/>
      <c r="F123" s="39"/>
      <c r="G123" s="40"/>
      <c r="H123" s="67">
        <v>0.05</v>
      </c>
      <c r="I123" s="68">
        <f>H123*$H$137</f>
        <v>363.69900906086309</v>
      </c>
    </row>
    <row r="124" spans="1:9">
      <c r="A124" s="276" t="s">
        <v>76</v>
      </c>
      <c r="B124" s="276"/>
      <c r="C124" s="276"/>
      <c r="D124" s="276"/>
      <c r="E124" s="276"/>
      <c r="F124" s="276"/>
      <c r="G124" s="276"/>
      <c r="H124" s="71"/>
      <c r="I124" s="72">
        <f>SUM(I118:I123)</f>
        <v>1520.9231287999728</v>
      </c>
    </row>
    <row r="125" spans="1:9" ht="41.1" customHeight="1">
      <c r="A125" s="279" t="s">
        <v>141</v>
      </c>
      <c r="B125" s="279"/>
      <c r="C125" s="279"/>
      <c r="D125" s="279"/>
      <c r="E125" s="279"/>
      <c r="F125" s="279"/>
      <c r="G125" s="279"/>
      <c r="H125" s="279"/>
      <c r="I125" s="279"/>
    </row>
    <row r="126" spans="1:9" ht="49.9" customHeight="1">
      <c r="A126" s="279" t="s">
        <v>142</v>
      </c>
      <c r="B126" s="279"/>
      <c r="C126" s="279"/>
      <c r="D126" s="279"/>
      <c r="E126" s="279"/>
      <c r="F126" s="279"/>
      <c r="G126" s="279"/>
      <c r="H126" s="279"/>
      <c r="I126" s="279"/>
    </row>
    <row r="127" spans="1:9">
      <c r="A127" s="326" t="s">
        <v>143</v>
      </c>
      <c r="B127" s="326"/>
      <c r="C127" s="326"/>
      <c r="D127" s="326"/>
      <c r="E127" s="326"/>
      <c r="F127" s="326"/>
      <c r="G127" s="326"/>
      <c r="H127" s="326"/>
      <c r="I127" s="326"/>
    </row>
    <row r="128" spans="1:9">
      <c r="A128" s="291"/>
      <c r="B128" s="291"/>
      <c r="C128" s="291"/>
      <c r="D128" s="291"/>
      <c r="E128" s="291"/>
      <c r="F128" s="291"/>
      <c r="G128" s="291"/>
      <c r="H128" s="291"/>
      <c r="I128" s="291"/>
    </row>
    <row r="129" spans="1:9">
      <c r="A129" s="275" t="s">
        <v>144</v>
      </c>
      <c r="B129" s="275"/>
      <c r="C129" s="275"/>
      <c r="D129" s="275"/>
      <c r="E129" s="275"/>
      <c r="F129" s="275"/>
      <c r="G129" s="275"/>
      <c r="H129" s="292" t="s">
        <v>43</v>
      </c>
      <c r="I129" s="292"/>
    </row>
    <row r="130" spans="1:9">
      <c r="A130" s="37" t="s">
        <v>16</v>
      </c>
      <c r="B130" s="270" t="s">
        <v>145</v>
      </c>
      <c r="C130" s="270"/>
      <c r="D130" s="270"/>
      <c r="E130" s="270"/>
      <c r="F130" s="270"/>
      <c r="G130" s="270"/>
      <c r="H130" s="281">
        <f>H36</f>
        <v>2766.9500181818185</v>
      </c>
      <c r="I130" s="281"/>
    </row>
    <row r="131" spans="1:9">
      <c r="A131" s="37" t="s">
        <v>18</v>
      </c>
      <c r="B131" s="270" t="s">
        <v>146</v>
      </c>
      <c r="C131" s="270"/>
      <c r="D131" s="270"/>
      <c r="E131" s="270"/>
      <c r="F131" s="270"/>
      <c r="G131" s="270"/>
      <c r="H131" s="281">
        <f>H72</f>
        <v>2317.2774113732366</v>
      </c>
      <c r="I131" s="281"/>
    </row>
    <row r="132" spans="1:9">
      <c r="A132" s="37" t="s">
        <v>21</v>
      </c>
      <c r="B132" s="270" t="s">
        <v>147</v>
      </c>
      <c r="C132" s="270"/>
      <c r="D132" s="270"/>
      <c r="E132" s="270"/>
      <c r="F132" s="270"/>
      <c r="G132" s="270"/>
      <c r="H132" s="281">
        <f>H82</f>
        <v>196.65543864223639</v>
      </c>
      <c r="I132" s="281"/>
    </row>
    <row r="133" spans="1:9">
      <c r="A133" s="37" t="s">
        <v>23</v>
      </c>
      <c r="B133" s="270" t="s">
        <v>148</v>
      </c>
      <c r="C133" s="270"/>
      <c r="D133" s="270"/>
      <c r="E133" s="270"/>
      <c r="F133" s="270"/>
      <c r="G133" s="270"/>
      <c r="H133" s="281">
        <f>H105</f>
        <v>201.15465415746655</v>
      </c>
      <c r="I133" s="281"/>
    </row>
    <row r="134" spans="1:9">
      <c r="A134" s="37" t="s">
        <v>49</v>
      </c>
      <c r="B134" s="270" t="s">
        <v>149</v>
      </c>
      <c r="C134" s="270"/>
      <c r="D134" s="270"/>
      <c r="E134" s="270"/>
      <c r="F134" s="270"/>
      <c r="G134" s="270"/>
      <c r="H134" s="281">
        <f>H114</f>
        <v>271.01953006253001</v>
      </c>
      <c r="I134" s="281"/>
    </row>
    <row r="135" spans="1:9">
      <c r="A135" s="276" t="s">
        <v>150</v>
      </c>
      <c r="B135" s="276"/>
      <c r="C135" s="276"/>
      <c r="D135" s="276"/>
      <c r="E135" s="276"/>
      <c r="F135" s="276"/>
      <c r="G135" s="276"/>
      <c r="H135" s="285">
        <f>SUM(H130:I134)</f>
        <v>5753.0570524172881</v>
      </c>
      <c r="I135" s="285"/>
    </row>
    <row r="136" spans="1:9">
      <c r="A136" s="37" t="s">
        <v>51</v>
      </c>
      <c r="B136" s="270" t="s">
        <v>151</v>
      </c>
      <c r="C136" s="270"/>
      <c r="D136" s="270"/>
      <c r="E136" s="270"/>
      <c r="F136" s="270"/>
      <c r="G136" s="270"/>
      <c r="H136" s="281">
        <f>I124</f>
        <v>1520.9231287999728</v>
      </c>
      <c r="I136" s="281"/>
    </row>
    <row r="137" spans="1:9">
      <c r="A137" s="276" t="s">
        <v>152</v>
      </c>
      <c r="B137" s="276"/>
      <c r="C137" s="276"/>
      <c r="D137" s="276"/>
      <c r="E137" s="276"/>
      <c r="F137" s="276"/>
      <c r="G137" s="276"/>
      <c r="H137" s="285">
        <f>(H135+I118+I119)/(1-H120)</f>
        <v>7273.9801812172609</v>
      </c>
      <c r="I137" s="285"/>
    </row>
    <row r="138" spans="1:9">
      <c r="A138" s="293"/>
      <c r="B138" s="293"/>
      <c r="C138" s="293"/>
      <c r="D138" s="293"/>
      <c r="E138" s="293"/>
      <c r="F138" s="293"/>
      <c r="G138" s="293"/>
      <c r="H138" s="293"/>
      <c r="I138" s="293"/>
    </row>
    <row r="139" spans="1:9">
      <c r="A139" s="326" t="s">
        <v>153</v>
      </c>
      <c r="B139" s="326"/>
      <c r="C139" s="326"/>
      <c r="D139" s="326"/>
      <c r="E139" s="326"/>
      <c r="F139" s="326"/>
      <c r="G139" s="326"/>
      <c r="H139" s="326"/>
      <c r="I139" s="326"/>
    </row>
    <row r="140" spans="1:9">
      <c r="A140" s="73"/>
      <c r="B140" s="17"/>
      <c r="C140" s="17"/>
      <c r="D140" s="17"/>
      <c r="E140" s="17"/>
      <c r="F140" s="17"/>
      <c r="G140" s="17"/>
      <c r="H140" s="17"/>
      <c r="I140" s="17"/>
    </row>
    <row r="141" spans="1:9" ht="63.75" customHeight="1">
      <c r="A141" s="327" t="s">
        <v>4</v>
      </c>
      <c r="B141" s="327"/>
      <c r="C141" s="79" t="s">
        <v>154</v>
      </c>
      <c r="D141" s="79" t="s">
        <v>155</v>
      </c>
      <c r="E141" s="328" t="s">
        <v>156</v>
      </c>
      <c r="F141" s="328"/>
      <c r="G141" s="79" t="s">
        <v>157</v>
      </c>
      <c r="H141" s="328" t="s">
        <v>158</v>
      </c>
      <c r="I141" s="328"/>
    </row>
    <row r="142" spans="1:9" ht="27" customHeight="1">
      <c r="A142" s="296" t="str">
        <f>H21</f>
        <v>Vigilante 12 x 36 noturno (segunda a domingo)</v>
      </c>
      <c r="B142" s="296"/>
      <c r="C142" s="76">
        <f>H137</f>
        <v>7273.9801812172609</v>
      </c>
      <c r="D142" s="75">
        <v>2</v>
      </c>
      <c r="E142" s="297">
        <f>C142*D142</f>
        <v>14547.960362434522</v>
      </c>
      <c r="F142" s="297"/>
      <c r="G142" s="77">
        <v>3</v>
      </c>
      <c r="H142" s="298">
        <f>E142*G142</f>
        <v>43643.881087303569</v>
      </c>
      <c r="I142" s="298"/>
    </row>
    <row r="143" spans="1:9">
      <c r="A143" s="299" t="s">
        <v>11</v>
      </c>
      <c r="B143" s="299"/>
      <c r="C143" s="299"/>
      <c r="D143" s="299"/>
      <c r="E143" s="299"/>
      <c r="F143" s="299"/>
      <c r="G143" s="299"/>
      <c r="H143" s="300">
        <f>H142</f>
        <v>43643.881087303569</v>
      </c>
      <c r="I143" s="300"/>
    </row>
    <row r="144" spans="1:9" ht="29.25" customHeight="1">
      <c r="A144" s="301" t="s">
        <v>159</v>
      </c>
      <c r="B144" s="301"/>
      <c r="C144" s="301"/>
      <c r="D144" s="301"/>
      <c r="E144" s="301"/>
      <c r="F144" s="301"/>
      <c r="G144" s="301"/>
      <c r="H144" s="302"/>
      <c r="I144" s="302"/>
    </row>
    <row r="145" spans="1:9" ht="15" customHeight="1">
      <c r="A145" s="303" t="s">
        <v>160</v>
      </c>
      <c r="B145" s="303"/>
      <c r="C145" s="303"/>
      <c r="D145" s="303"/>
      <c r="E145" s="303"/>
      <c r="F145" s="303"/>
      <c r="G145" s="303"/>
      <c r="H145" s="302">
        <f>H143+H144</f>
        <v>43643.881087303569</v>
      </c>
      <c r="I145" s="302"/>
    </row>
    <row r="146" spans="1:9">
      <c r="A146" s="19"/>
      <c r="B146" s="18"/>
      <c r="C146" s="78"/>
      <c r="D146" s="17"/>
      <c r="E146" s="17"/>
      <c r="F146" s="17"/>
      <c r="G146" s="17"/>
      <c r="H146" s="17"/>
      <c r="I146" s="17"/>
    </row>
    <row r="147" spans="1:9">
      <c r="A147" s="326" t="s">
        <v>161</v>
      </c>
      <c r="B147" s="326"/>
      <c r="C147" s="326"/>
      <c r="D147" s="326"/>
      <c r="E147" s="326"/>
      <c r="F147" s="326"/>
      <c r="G147" s="326"/>
      <c r="H147" s="326"/>
      <c r="I147" s="326"/>
    </row>
    <row r="148" spans="1:9">
      <c r="A148" s="73"/>
      <c r="B148" s="17"/>
      <c r="C148" s="17"/>
      <c r="D148" s="17"/>
      <c r="E148" s="17"/>
      <c r="F148" s="17"/>
      <c r="G148" s="17"/>
      <c r="H148" s="17"/>
      <c r="I148" s="17"/>
    </row>
    <row r="149" spans="1:9">
      <c r="A149" s="329" t="s">
        <v>162</v>
      </c>
      <c r="B149" s="329"/>
      <c r="C149" s="329"/>
      <c r="D149" s="329"/>
      <c r="E149" s="329"/>
      <c r="F149" s="329"/>
      <c r="G149" s="329"/>
      <c r="H149" s="329"/>
      <c r="I149" s="329"/>
    </row>
    <row r="150" spans="1:9">
      <c r="A150" s="330" t="s">
        <v>163</v>
      </c>
      <c r="B150" s="330"/>
      <c r="C150" s="330"/>
      <c r="D150" s="330"/>
      <c r="E150" s="330"/>
      <c r="F150" s="330"/>
      <c r="G150" s="330"/>
      <c r="H150" s="331" t="s">
        <v>164</v>
      </c>
      <c r="I150" s="331"/>
    </row>
    <row r="151" spans="1:9">
      <c r="A151" s="307" t="s">
        <v>165</v>
      </c>
      <c r="B151" s="307"/>
      <c r="C151" s="307"/>
      <c r="D151" s="307"/>
      <c r="E151" s="307"/>
      <c r="F151" s="307"/>
      <c r="G151" s="307"/>
      <c r="H151" s="308">
        <f>ROUND((H145),2)</f>
        <v>43643.88</v>
      </c>
      <c r="I151" s="308"/>
    </row>
    <row r="152" spans="1:9">
      <c r="A152" s="307" t="s">
        <v>166</v>
      </c>
      <c r="B152" s="307"/>
      <c r="C152" s="307"/>
      <c r="D152" s="307"/>
      <c r="E152" s="307"/>
      <c r="F152" s="307"/>
      <c r="G152" s="307"/>
      <c r="H152" s="309">
        <v>12</v>
      </c>
      <c r="I152" s="309"/>
    </row>
    <row r="153" spans="1:9" ht="15" customHeight="1">
      <c r="A153" s="310" t="s">
        <v>167</v>
      </c>
      <c r="B153" s="310"/>
      <c r="C153" s="310"/>
      <c r="D153" s="310"/>
      <c r="E153" s="310"/>
      <c r="F153" s="310"/>
      <c r="G153" s="310"/>
      <c r="H153" s="311">
        <f>H151*H152</f>
        <v>523726.55999999994</v>
      </c>
      <c r="I153" s="311"/>
    </row>
  </sheetData>
  <mergeCells count="211">
    <mergeCell ref="A147:I147"/>
    <mergeCell ref="A149:I149"/>
    <mergeCell ref="A150:G150"/>
    <mergeCell ref="H150:I150"/>
    <mergeCell ref="A151:G151"/>
    <mergeCell ref="H151:I151"/>
    <mergeCell ref="A152:G152"/>
    <mergeCell ref="H152:I152"/>
    <mergeCell ref="A153:G153"/>
    <mergeCell ref="H153:I153"/>
    <mergeCell ref="A142:B142"/>
    <mergeCell ref="E142:F142"/>
    <mergeCell ref="H142:I142"/>
    <mergeCell ref="A143:G143"/>
    <mergeCell ref="H143:I143"/>
    <mergeCell ref="A144:G144"/>
    <mergeCell ref="H144:I144"/>
    <mergeCell ref="A145:G145"/>
    <mergeCell ref="H145:I145"/>
    <mergeCell ref="B136:G136"/>
    <mergeCell ref="H136:I136"/>
    <mergeCell ref="A137:G137"/>
    <mergeCell ref="H137:I137"/>
    <mergeCell ref="A138:I138"/>
    <mergeCell ref="A139:I139"/>
    <mergeCell ref="A141:B141"/>
    <mergeCell ref="E141:F141"/>
    <mergeCell ref="H141:I141"/>
    <mergeCell ref="B131:G131"/>
    <mergeCell ref="H131:I131"/>
    <mergeCell ref="B132:G132"/>
    <mergeCell ref="H132:I132"/>
    <mergeCell ref="B133:G133"/>
    <mergeCell ref="H133:I133"/>
    <mergeCell ref="B134:G134"/>
    <mergeCell ref="H134:I134"/>
    <mergeCell ref="A135:G135"/>
    <mergeCell ref="H135:I135"/>
    <mergeCell ref="A123:B123"/>
    <mergeCell ref="A124:G124"/>
    <mergeCell ref="A125:I125"/>
    <mergeCell ref="A126:I126"/>
    <mergeCell ref="A127:I127"/>
    <mergeCell ref="A128:I128"/>
    <mergeCell ref="A129:G129"/>
    <mergeCell ref="H129:I129"/>
    <mergeCell ref="B130:G130"/>
    <mergeCell ref="H130:I130"/>
    <mergeCell ref="A115:I115"/>
    <mergeCell ref="A116:I116"/>
    <mergeCell ref="B117:G117"/>
    <mergeCell ref="B118:G118"/>
    <mergeCell ref="B119:G119"/>
    <mergeCell ref="B120:G120"/>
    <mergeCell ref="A121:B121"/>
    <mergeCell ref="C121:C122"/>
    <mergeCell ref="E121:G122"/>
    <mergeCell ref="A122:B122"/>
    <mergeCell ref="B110:G110"/>
    <mergeCell ref="H110:I110"/>
    <mergeCell ref="B111:G111"/>
    <mergeCell ref="H111:I111"/>
    <mergeCell ref="B112:G112"/>
    <mergeCell ref="H112:I112"/>
    <mergeCell ref="B113:G113"/>
    <mergeCell ref="H113:I113"/>
    <mergeCell ref="A114:G114"/>
    <mergeCell ref="H114:I114"/>
    <mergeCell ref="B104:G104"/>
    <mergeCell ref="H104:I104"/>
    <mergeCell ref="A105:G105"/>
    <mergeCell ref="H105:I105"/>
    <mergeCell ref="A106:I106"/>
    <mergeCell ref="A107:I107"/>
    <mergeCell ref="B108:G108"/>
    <mergeCell ref="H108:I108"/>
    <mergeCell ref="B109:G109"/>
    <mergeCell ref="H109:I109"/>
    <mergeCell ref="A98:G98"/>
    <mergeCell ref="H98:I98"/>
    <mergeCell ref="A99:I99"/>
    <mergeCell ref="A100:I100"/>
    <mergeCell ref="A101:I101"/>
    <mergeCell ref="B102:G102"/>
    <mergeCell ref="H102:I102"/>
    <mergeCell ref="B103:G103"/>
    <mergeCell ref="H103:I103"/>
    <mergeCell ref="B89:G89"/>
    <mergeCell ref="B90:G90"/>
    <mergeCell ref="B91:G91"/>
    <mergeCell ref="B92:G92"/>
    <mergeCell ref="A93:G93"/>
    <mergeCell ref="A94:I94"/>
    <mergeCell ref="A95:I95"/>
    <mergeCell ref="B96:G96"/>
    <mergeCell ref="B97:G97"/>
    <mergeCell ref="B80:G80"/>
    <mergeCell ref="B81:G81"/>
    <mergeCell ref="A82:G82"/>
    <mergeCell ref="H82:I82"/>
    <mergeCell ref="A83:I83"/>
    <mergeCell ref="A84:I84"/>
    <mergeCell ref="B86:G86"/>
    <mergeCell ref="B87:G87"/>
    <mergeCell ref="B88:G88"/>
    <mergeCell ref="A72:G72"/>
    <mergeCell ref="H72:I72"/>
    <mergeCell ref="A73:I73"/>
    <mergeCell ref="A74:I74"/>
    <mergeCell ref="B75:G75"/>
    <mergeCell ref="B76:G76"/>
    <mergeCell ref="B77:G77"/>
    <mergeCell ref="B78:G78"/>
    <mergeCell ref="B79:G79"/>
    <mergeCell ref="A66:I66"/>
    <mergeCell ref="A67:I67"/>
    <mergeCell ref="B68:G68"/>
    <mergeCell ref="H68:I68"/>
    <mergeCell ref="B69:G69"/>
    <mergeCell ref="H69:I69"/>
    <mergeCell ref="B70:G70"/>
    <mergeCell ref="H70:I70"/>
    <mergeCell ref="B71:G71"/>
    <mergeCell ref="H71:I71"/>
    <mergeCell ref="B61:G61"/>
    <mergeCell ref="H61:I61"/>
    <mergeCell ref="B62:G62"/>
    <mergeCell ref="H62:I62"/>
    <mergeCell ref="B63:G63"/>
    <mergeCell ref="H63:I63"/>
    <mergeCell ref="A64:G64"/>
    <mergeCell ref="H64:I64"/>
    <mergeCell ref="A65:I65"/>
    <mergeCell ref="B54:G54"/>
    <mergeCell ref="A55:G55"/>
    <mergeCell ref="A56:I56"/>
    <mergeCell ref="A57:I57"/>
    <mergeCell ref="B58:G58"/>
    <mergeCell ref="H58:I58"/>
    <mergeCell ref="B59:G59"/>
    <mergeCell ref="H59:I59"/>
    <mergeCell ref="B60:G60"/>
    <mergeCell ref="H60:I60"/>
    <mergeCell ref="A44:I44"/>
    <mergeCell ref="A45:I45"/>
    <mergeCell ref="B46:G46"/>
    <mergeCell ref="B47:G47"/>
    <mergeCell ref="B48:G48"/>
    <mergeCell ref="B50:G50"/>
    <mergeCell ref="B51:G51"/>
    <mergeCell ref="B52:G52"/>
    <mergeCell ref="B53:G53"/>
    <mergeCell ref="A36:G36"/>
    <mergeCell ref="H36:I36"/>
    <mergeCell ref="A37:I37"/>
    <mergeCell ref="A38:I38"/>
    <mergeCell ref="A39:I39"/>
    <mergeCell ref="B40:G40"/>
    <mergeCell ref="B41:G41"/>
    <mergeCell ref="B42:G42"/>
    <mergeCell ref="A43:G43"/>
    <mergeCell ref="H43:I43"/>
    <mergeCell ref="H30:I30"/>
    <mergeCell ref="H31:I31"/>
    <mergeCell ref="B32:G32"/>
    <mergeCell ref="H32:I32"/>
    <mergeCell ref="B33:G33"/>
    <mergeCell ref="H33:I33"/>
    <mergeCell ref="B34:G34"/>
    <mergeCell ref="H34:I34"/>
    <mergeCell ref="B35:G35"/>
    <mergeCell ref="H35:I35"/>
    <mergeCell ref="B24:G24"/>
    <mergeCell ref="H24:I24"/>
    <mergeCell ref="B25:G25"/>
    <mergeCell ref="H25:I25"/>
    <mergeCell ref="A26:I26"/>
    <mergeCell ref="A27:I27"/>
    <mergeCell ref="B28:G28"/>
    <mergeCell ref="H28:I28"/>
    <mergeCell ref="B29:G29"/>
    <mergeCell ref="H29:I29"/>
    <mergeCell ref="A17:I17"/>
    <mergeCell ref="A18:I18"/>
    <mergeCell ref="A19:I19"/>
    <mergeCell ref="A20:I20"/>
    <mergeCell ref="B21:G21"/>
    <mergeCell ref="H21:I21"/>
    <mergeCell ref="B22:G22"/>
    <mergeCell ref="H22:I22"/>
    <mergeCell ref="B23:G23"/>
    <mergeCell ref="H23:I23"/>
    <mergeCell ref="G10:I10"/>
    <mergeCell ref="A11:I11"/>
    <mergeCell ref="A12:I12"/>
    <mergeCell ref="B13:G13"/>
    <mergeCell ref="H13:I13"/>
    <mergeCell ref="B14:G14"/>
    <mergeCell ref="H14:I14"/>
    <mergeCell ref="C15:I15"/>
    <mergeCell ref="A16:I16"/>
    <mergeCell ref="E1:H1"/>
    <mergeCell ref="A4:I4"/>
    <mergeCell ref="A5:I5"/>
    <mergeCell ref="A6:I6"/>
    <mergeCell ref="B7:F7"/>
    <mergeCell ref="G7:I7"/>
    <mergeCell ref="B8:F8"/>
    <mergeCell ref="G8:I8"/>
    <mergeCell ref="B9:F9"/>
    <mergeCell ref="G9:I9"/>
  </mergeCells>
  <pageMargins left="0.51180555555555596" right="0.51180555555555596" top="0.78749999999999998" bottom="0.78749999999999998" header="0.511811023622047" footer="0.511811023622047"/>
  <pageSetup paperSize="9" scale="63" orientation="portrait" horizontalDpi="300" verticalDpi="300" r:id="rId1"/>
  <rowBreaks count="3" manualBreakCount="3">
    <brk id="56" max="16383" man="1"/>
    <brk id="98" max="16383" man="1"/>
    <brk id="13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53"/>
  <sheetViews>
    <sheetView view="pageBreakPreview" topLeftCell="A136" zoomScaleNormal="100" workbookViewId="0">
      <selection sqref="A1:D3"/>
    </sheetView>
  </sheetViews>
  <sheetFormatPr defaultColWidth="8.7109375" defaultRowHeight="15"/>
  <cols>
    <col min="3" max="3" width="18.140625" customWidth="1"/>
    <col min="6" max="6" width="5" customWidth="1"/>
    <col min="9" max="9" width="12.140625" customWidth="1"/>
    <col min="12" max="12" width="10.28515625" customWidth="1"/>
    <col min="14" max="14" width="12.140625" customWidth="1"/>
  </cols>
  <sheetData>
    <row r="1" spans="1:9">
      <c r="A1" s="15"/>
      <c r="B1" s="16" t="s">
        <v>168</v>
      </c>
      <c r="C1" s="17"/>
      <c r="D1" s="18"/>
      <c r="E1" s="236"/>
      <c r="F1" s="236"/>
      <c r="G1" s="236"/>
      <c r="H1" s="236"/>
      <c r="I1" s="20"/>
    </row>
    <row r="2" spans="1:9">
      <c r="A2" s="15"/>
      <c r="B2" s="18" t="s">
        <v>310</v>
      </c>
      <c r="C2" s="18"/>
      <c r="D2" s="21" t="s">
        <v>311</v>
      </c>
      <c r="E2" s="22"/>
      <c r="F2" s="22"/>
      <c r="G2" s="18"/>
      <c r="H2" s="18"/>
      <c r="I2" s="20"/>
    </row>
    <row r="3" spans="1:9">
      <c r="A3" s="23"/>
      <c r="B3" s="24" t="s">
        <v>312</v>
      </c>
      <c r="C3" s="25"/>
      <c r="D3" s="26" t="s">
        <v>313</v>
      </c>
      <c r="E3" s="27"/>
      <c r="F3" s="28"/>
      <c r="G3" s="28"/>
      <c r="H3" s="28"/>
      <c r="I3" s="29"/>
    </row>
    <row r="4" spans="1:9">
      <c r="A4" s="237"/>
      <c r="B4" s="237"/>
      <c r="C4" s="237"/>
      <c r="D4" s="237"/>
      <c r="E4" s="237"/>
      <c r="F4" s="237"/>
      <c r="G4" s="237"/>
      <c r="H4" s="237"/>
      <c r="I4" s="237"/>
    </row>
    <row r="5" spans="1:9">
      <c r="A5" s="238" t="s">
        <v>15</v>
      </c>
      <c r="B5" s="238"/>
      <c r="C5" s="238"/>
      <c r="D5" s="238"/>
      <c r="E5" s="238"/>
      <c r="F5" s="238"/>
      <c r="G5" s="238"/>
      <c r="H5" s="238"/>
      <c r="I5" s="238"/>
    </row>
    <row r="6" spans="1:9">
      <c r="A6" s="239"/>
      <c r="B6" s="239"/>
      <c r="C6" s="239"/>
      <c r="D6" s="239"/>
      <c r="E6" s="239"/>
      <c r="F6" s="239"/>
      <c r="G6" s="239"/>
      <c r="H6" s="239"/>
      <c r="I6" s="239"/>
    </row>
    <row r="7" spans="1:9">
      <c r="A7" s="30" t="s">
        <v>16</v>
      </c>
      <c r="B7" s="240" t="s">
        <v>17</v>
      </c>
      <c r="C7" s="240"/>
      <c r="D7" s="240"/>
      <c r="E7" s="240"/>
      <c r="F7" s="240"/>
      <c r="G7" s="241"/>
      <c r="H7" s="241"/>
      <c r="I7" s="241"/>
    </row>
    <row r="8" spans="1:9">
      <c r="A8" s="30" t="s">
        <v>18</v>
      </c>
      <c r="B8" s="240" t="s">
        <v>19</v>
      </c>
      <c r="C8" s="240"/>
      <c r="D8" s="240"/>
      <c r="E8" s="240"/>
      <c r="F8" s="240"/>
      <c r="G8" s="242" t="s">
        <v>20</v>
      </c>
      <c r="H8" s="242"/>
      <c r="I8" s="242"/>
    </row>
    <row r="9" spans="1:9">
      <c r="A9" s="31" t="s">
        <v>21</v>
      </c>
      <c r="B9" s="243" t="s">
        <v>22</v>
      </c>
      <c r="C9" s="243"/>
      <c r="D9" s="243"/>
      <c r="E9" s="243"/>
      <c r="F9" s="243"/>
      <c r="G9" s="241"/>
      <c r="H9" s="241"/>
      <c r="I9" s="241"/>
    </row>
    <row r="10" spans="1:9">
      <c r="A10" s="30" t="s">
        <v>23</v>
      </c>
      <c r="B10" s="32" t="s">
        <v>24</v>
      </c>
      <c r="C10" s="33"/>
      <c r="D10" s="33"/>
      <c r="E10" s="33"/>
      <c r="F10" s="33"/>
      <c r="G10" s="244"/>
      <c r="H10" s="244"/>
      <c r="I10" s="244"/>
    </row>
    <row r="11" spans="1:9">
      <c r="A11" s="245"/>
      <c r="B11" s="245"/>
      <c r="C11" s="245"/>
      <c r="D11" s="245"/>
      <c r="E11" s="245"/>
      <c r="F11" s="245"/>
      <c r="G11" s="245"/>
      <c r="H11" s="245"/>
      <c r="I11" s="245"/>
    </row>
    <row r="12" spans="1:9">
      <c r="A12" s="246" t="s">
        <v>25</v>
      </c>
      <c r="B12" s="246"/>
      <c r="C12" s="246"/>
      <c r="D12" s="246"/>
      <c r="E12" s="246"/>
      <c r="F12" s="246"/>
      <c r="G12" s="246"/>
      <c r="H12" s="246"/>
      <c r="I12" s="246"/>
    </row>
    <row r="13" spans="1:9">
      <c r="A13" s="30">
        <v>1</v>
      </c>
      <c r="B13" s="240" t="s">
        <v>26</v>
      </c>
      <c r="C13" s="240"/>
      <c r="D13" s="240"/>
      <c r="E13" s="240"/>
      <c r="F13" s="240"/>
      <c r="G13" s="240"/>
      <c r="H13" s="244" t="s">
        <v>27</v>
      </c>
      <c r="I13" s="244"/>
    </row>
    <row r="14" spans="1:9">
      <c r="A14" s="30">
        <v>2</v>
      </c>
      <c r="B14" s="240" t="s">
        <v>28</v>
      </c>
      <c r="C14" s="240"/>
      <c r="D14" s="240"/>
      <c r="E14" s="240"/>
      <c r="F14" s="240"/>
      <c r="G14" s="240"/>
      <c r="H14" s="244">
        <v>1</v>
      </c>
      <c r="I14" s="244"/>
    </row>
    <row r="15" spans="1:9">
      <c r="A15" s="30">
        <v>3</v>
      </c>
      <c r="B15" s="32" t="s">
        <v>29</v>
      </c>
      <c r="C15" s="247"/>
      <c r="D15" s="247"/>
      <c r="E15" s="247"/>
      <c r="F15" s="247"/>
      <c r="G15" s="247"/>
      <c r="H15" s="247"/>
      <c r="I15" s="247"/>
    </row>
    <row r="16" spans="1:9">
      <c r="A16" s="245"/>
      <c r="B16" s="245"/>
      <c r="C16" s="245"/>
      <c r="D16" s="245"/>
      <c r="E16" s="245"/>
      <c r="F16" s="245"/>
      <c r="G16" s="245"/>
      <c r="H16" s="245"/>
      <c r="I16" s="245"/>
    </row>
    <row r="17" spans="1:10">
      <c r="A17" s="246" t="s">
        <v>30</v>
      </c>
      <c r="B17" s="246"/>
      <c r="C17" s="246"/>
      <c r="D17" s="246"/>
      <c r="E17" s="246"/>
      <c r="F17" s="246"/>
      <c r="G17" s="246"/>
      <c r="H17" s="246"/>
      <c r="I17" s="246"/>
    </row>
    <row r="18" spans="1:10">
      <c r="A18" s="245"/>
      <c r="B18" s="245"/>
      <c r="C18" s="245"/>
      <c r="D18" s="245"/>
      <c r="E18" s="245"/>
      <c r="F18" s="245"/>
      <c r="G18" s="245"/>
      <c r="H18" s="245"/>
      <c r="I18" s="245"/>
    </row>
    <row r="19" spans="1:10">
      <c r="A19" s="248" t="s">
        <v>31</v>
      </c>
      <c r="B19" s="248"/>
      <c r="C19" s="248"/>
      <c r="D19" s="248"/>
      <c r="E19" s="248"/>
      <c r="F19" s="248"/>
      <c r="G19" s="248"/>
      <c r="H19" s="248"/>
      <c r="I19" s="248"/>
    </row>
    <row r="20" spans="1:10">
      <c r="A20" s="324" t="s">
        <v>32</v>
      </c>
      <c r="B20" s="324"/>
      <c r="C20" s="324"/>
      <c r="D20" s="324"/>
      <c r="E20" s="324"/>
      <c r="F20" s="324"/>
      <c r="G20" s="324"/>
      <c r="H20" s="324"/>
      <c r="I20" s="324"/>
    </row>
    <row r="21" spans="1:10" ht="33.6" customHeight="1">
      <c r="A21" s="34">
        <v>1</v>
      </c>
      <c r="B21" s="250" t="s">
        <v>33</v>
      </c>
      <c r="C21" s="250"/>
      <c r="D21" s="250"/>
      <c r="E21" s="250"/>
      <c r="F21" s="250"/>
      <c r="G21" s="250"/>
      <c r="H21" s="251" t="s">
        <v>181</v>
      </c>
      <c r="I21" s="251"/>
    </row>
    <row r="22" spans="1:10">
      <c r="A22" s="35">
        <v>2</v>
      </c>
      <c r="B22" s="240" t="s">
        <v>35</v>
      </c>
      <c r="C22" s="240"/>
      <c r="D22" s="240"/>
      <c r="E22" s="240"/>
      <c r="F22" s="240"/>
      <c r="G22" s="240"/>
      <c r="H22" s="244" t="s">
        <v>36</v>
      </c>
      <c r="I22" s="244"/>
    </row>
    <row r="23" spans="1:10">
      <c r="A23" s="35">
        <v>3</v>
      </c>
      <c r="B23" s="240" t="s">
        <v>37</v>
      </c>
      <c r="C23" s="240"/>
      <c r="D23" s="240"/>
      <c r="E23" s="240"/>
      <c r="F23" s="240"/>
      <c r="G23" s="240"/>
      <c r="H23" s="252"/>
      <c r="I23" s="252"/>
    </row>
    <row r="24" spans="1:10">
      <c r="A24" s="35">
        <v>4</v>
      </c>
      <c r="B24" s="253" t="s">
        <v>38</v>
      </c>
      <c r="C24" s="253"/>
      <c r="D24" s="253"/>
      <c r="E24" s="253"/>
      <c r="F24" s="253"/>
      <c r="G24" s="253"/>
      <c r="H24" s="254"/>
      <c r="I24" s="254"/>
    </row>
    <row r="25" spans="1:10">
      <c r="A25" s="35">
        <v>5</v>
      </c>
      <c r="B25" s="253" t="s">
        <v>40</v>
      </c>
      <c r="C25" s="253"/>
      <c r="D25" s="253"/>
      <c r="E25" s="253"/>
      <c r="F25" s="253"/>
      <c r="G25" s="253"/>
      <c r="H25" s="255"/>
      <c r="I25" s="255"/>
    </row>
    <row r="26" spans="1:10">
      <c r="A26" s="256"/>
      <c r="B26" s="256"/>
      <c r="C26" s="256"/>
      <c r="D26" s="256"/>
      <c r="E26" s="256"/>
      <c r="F26" s="256"/>
      <c r="G26" s="256"/>
      <c r="H26" s="256"/>
      <c r="I26" s="256"/>
    </row>
    <row r="27" spans="1:10">
      <c r="A27" s="325" t="s">
        <v>41</v>
      </c>
      <c r="B27" s="325"/>
      <c r="C27" s="325"/>
      <c r="D27" s="325"/>
      <c r="E27" s="325"/>
      <c r="F27" s="325"/>
      <c r="G27" s="325"/>
      <c r="H27" s="325"/>
      <c r="I27" s="325"/>
    </row>
    <row r="28" spans="1:10">
      <c r="A28" s="36">
        <v>1</v>
      </c>
      <c r="B28" s="258" t="s">
        <v>42</v>
      </c>
      <c r="C28" s="258"/>
      <c r="D28" s="258"/>
      <c r="E28" s="258"/>
      <c r="F28" s="258"/>
      <c r="G28" s="258"/>
      <c r="H28" s="259" t="s">
        <v>43</v>
      </c>
      <c r="I28" s="259"/>
    </row>
    <row r="29" spans="1:10">
      <c r="A29" s="35" t="s">
        <v>16</v>
      </c>
      <c r="B29" s="240" t="s">
        <v>44</v>
      </c>
      <c r="C29" s="240"/>
      <c r="D29" s="240"/>
      <c r="E29" s="240"/>
      <c r="F29" s="240"/>
      <c r="G29" s="240"/>
      <c r="H29" s="260">
        <v>1919.07</v>
      </c>
      <c r="I29" s="260"/>
      <c r="J29" t="s">
        <v>45</v>
      </c>
    </row>
    <row r="30" spans="1:10">
      <c r="A30" s="37" t="s">
        <v>18</v>
      </c>
      <c r="B30" s="38" t="s">
        <v>46</v>
      </c>
      <c r="C30" s="39"/>
      <c r="D30" s="39"/>
      <c r="E30" s="39"/>
      <c r="F30" s="39"/>
      <c r="G30" s="40"/>
      <c r="H30" s="312">
        <f>H29*30%</f>
        <v>575.721</v>
      </c>
      <c r="I30" s="312"/>
    </row>
    <row r="31" spans="1:10">
      <c r="A31" s="37" t="s">
        <v>21</v>
      </c>
      <c r="B31" s="38" t="s">
        <v>180</v>
      </c>
      <c r="C31" s="39"/>
      <c r="D31" s="39"/>
      <c r="E31" s="39"/>
      <c r="F31" s="39"/>
      <c r="G31" s="40"/>
      <c r="H31" s="313">
        <v>0</v>
      </c>
      <c r="I31" s="313"/>
    </row>
    <row r="32" spans="1:10">
      <c r="A32" s="35" t="s">
        <v>23</v>
      </c>
      <c r="B32" s="263" t="s">
        <v>48</v>
      </c>
      <c r="C32" s="263"/>
      <c r="D32" s="263"/>
      <c r="E32" s="263"/>
      <c r="F32" s="263"/>
      <c r="G32" s="263"/>
      <c r="H32" s="312"/>
      <c r="I32" s="312"/>
    </row>
    <row r="33" spans="1:9">
      <c r="A33" s="35" t="s">
        <v>49</v>
      </c>
      <c r="B33" s="263" t="s">
        <v>50</v>
      </c>
      <c r="C33" s="263"/>
      <c r="D33" s="263"/>
      <c r="E33" s="263"/>
      <c r="F33" s="263"/>
      <c r="G33" s="263"/>
      <c r="H33" s="312">
        <v>0</v>
      </c>
      <c r="I33" s="312"/>
    </row>
    <row r="34" spans="1:9">
      <c r="A34" s="30" t="s">
        <v>51</v>
      </c>
      <c r="B34" s="263" t="s">
        <v>52</v>
      </c>
      <c r="C34" s="263"/>
      <c r="D34" s="263"/>
      <c r="E34" s="263"/>
      <c r="F34" s="263"/>
      <c r="G34" s="263"/>
      <c r="H34" s="312">
        <v>0</v>
      </c>
      <c r="I34" s="312"/>
    </row>
    <row r="35" spans="1:9">
      <c r="A35" s="35" t="s">
        <v>53</v>
      </c>
      <c r="B35" s="253" t="s">
        <v>54</v>
      </c>
      <c r="C35" s="253"/>
      <c r="D35" s="253"/>
      <c r="E35" s="253"/>
      <c r="F35" s="253"/>
      <c r="G35" s="253"/>
      <c r="H35" s="314">
        <v>0</v>
      </c>
      <c r="I35" s="314"/>
    </row>
    <row r="36" spans="1:9">
      <c r="A36" s="265" t="s">
        <v>55</v>
      </c>
      <c r="B36" s="265"/>
      <c r="C36" s="265"/>
      <c r="D36" s="265"/>
      <c r="E36" s="265"/>
      <c r="F36" s="265"/>
      <c r="G36" s="265"/>
      <c r="H36" s="266">
        <f>SUM(H29:I35)</f>
        <v>2494.7910000000002</v>
      </c>
      <c r="I36" s="266"/>
    </row>
    <row r="37" spans="1:9">
      <c r="A37" s="256"/>
      <c r="B37" s="256"/>
      <c r="C37" s="256"/>
      <c r="D37" s="256"/>
      <c r="E37" s="256"/>
      <c r="F37" s="256"/>
      <c r="G37" s="256"/>
      <c r="H37" s="256"/>
      <c r="I37" s="256"/>
    </row>
    <row r="38" spans="1:9">
      <c r="A38" s="325" t="s">
        <v>56</v>
      </c>
      <c r="B38" s="325"/>
      <c r="C38" s="325"/>
      <c r="D38" s="325"/>
      <c r="E38" s="325"/>
      <c r="F38" s="325"/>
      <c r="G38" s="325"/>
      <c r="H38" s="325"/>
      <c r="I38" s="325"/>
    </row>
    <row r="39" spans="1:9">
      <c r="A39" s="258" t="s">
        <v>57</v>
      </c>
      <c r="B39" s="258"/>
      <c r="C39" s="258"/>
      <c r="D39" s="258"/>
      <c r="E39" s="258"/>
      <c r="F39" s="258"/>
      <c r="G39" s="258"/>
      <c r="H39" s="258"/>
      <c r="I39" s="258"/>
    </row>
    <row r="40" spans="1:9">
      <c r="A40" s="36" t="s">
        <v>58</v>
      </c>
      <c r="B40" s="258" t="s">
        <v>59</v>
      </c>
      <c r="C40" s="258"/>
      <c r="D40" s="258"/>
      <c r="E40" s="258"/>
      <c r="F40" s="258"/>
      <c r="G40" s="258"/>
      <c r="H40" s="36" t="s">
        <v>60</v>
      </c>
      <c r="I40" s="41" t="s">
        <v>43</v>
      </c>
    </row>
    <row r="41" spans="1:9">
      <c r="A41" s="35" t="s">
        <v>16</v>
      </c>
      <c r="B41" s="253" t="s">
        <v>61</v>
      </c>
      <c r="C41" s="253"/>
      <c r="D41" s="253"/>
      <c r="E41" s="253"/>
      <c r="F41" s="253"/>
      <c r="G41" s="253"/>
      <c r="H41" s="42">
        <f>1/12</f>
        <v>8.3333333333333329E-2</v>
      </c>
      <c r="I41" s="43">
        <f>H41*H36</f>
        <v>207.89924999999999</v>
      </c>
    </row>
    <row r="42" spans="1:9">
      <c r="A42" s="35" t="s">
        <v>18</v>
      </c>
      <c r="B42" s="253" t="s">
        <v>62</v>
      </c>
      <c r="C42" s="253"/>
      <c r="D42" s="253"/>
      <c r="E42" s="253"/>
      <c r="F42" s="253"/>
      <c r="G42" s="253"/>
      <c r="H42" s="44">
        <v>0.121</v>
      </c>
      <c r="I42" s="43">
        <f>H42*H36</f>
        <v>301.869711</v>
      </c>
    </row>
    <row r="43" spans="1:9">
      <c r="A43" s="265" t="s">
        <v>63</v>
      </c>
      <c r="B43" s="265"/>
      <c r="C43" s="265"/>
      <c r="D43" s="265"/>
      <c r="E43" s="265"/>
      <c r="F43" s="265"/>
      <c r="G43" s="265"/>
      <c r="H43" s="266">
        <f>SUM(I41:I42)</f>
        <v>509.76896099999999</v>
      </c>
      <c r="I43" s="266"/>
    </row>
    <row r="44" spans="1:9">
      <c r="A44" s="267"/>
      <c r="B44" s="267"/>
      <c r="C44" s="267"/>
      <c r="D44" s="267"/>
      <c r="E44" s="267"/>
      <c r="F44" s="267"/>
      <c r="G44" s="267"/>
      <c r="H44" s="267"/>
      <c r="I44" s="267"/>
    </row>
    <row r="45" spans="1:9">
      <c r="A45" s="258" t="s">
        <v>64</v>
      </c>
      <c r="B45" s="258"/>
      <c r="C45" s="258"/>
      <c r="D45" s="258"/>
      <c r="E45" s="258"/>
      <c r="F45" s="258"/>
      <c r="G45" s="258"/>
      <c r="H45" s="258"/>
      <c r="I45" s="258"/>
    </row>
    <row r="46" spans="1:9">
      <c r="A46" s="36" t="s">
        <v>65</v>
      </c>
      <c r="B46" s="258" t="s">
        <v>66</v>
      </c>
      <c r="C46" s="258"/>
      <c r="D46" s="258"/>
      <c r="E46" s="258"/>
      <c r="F46" s="258"/>
      <c r="G46" s="258"/>
      <c r="H46" s="36" t="s">
        <v>60</v>
      </c>
      <c r="I46" s="41" t="s">
        <v>43</v>
      </c>
    </row>
    <row r="47" spans="1:9">
      <c r="A47" s="35" t="s">
        <v>16</v>
      </c>
      <c r="B47" s="253" t="s">
        <v>67</v>
      </c>
      <c r="C47" s="253"/>
      <c r="D47" s="253"/>
      <c r="E47" s="253"/>
      <c r="F47" s="253"/>
      <c r="G47" s="253"/>
      <c r="H47" s="45">
        <v>0.2</v>
      </c>
      <c r="I47" s="46">
        <f>H47*($H$36+H43)</f>
        <v>600.91199219999999</v>
      </c>
    </row>
    <row r="48" spans="1:9">
      <c r="A48" s="35" t="s">
        <v>18</v>
      </c>
      <c r="B48" s="253" t="s">
        <v>68</v>
      </c>
      <c r="C48" s="253"/>
      <c r="D48" s="253"/>
      <c r="E48" s="253"/>
      <c r="F48" s="253"/>
      <c r="G48" s="253"/>
      <c r="H48" s="45">
        <v>2.5000000000000001E-2</v>
      </c>
      <c r="I48" s="46">
        <f>H48*($H$36+H43)</f>
        <v>75.113999024999998</v>
      </c>
    </row>
    <row r="49" spans="1:14">
      <c r="A49" s="47" t="s">
        <v>21</v>
      </c>
      <c r="B49" s="48" t="s">
        <v>69</v>
      </c>
      <c r="C49" s="49"/>
      <c r="D49" s="49"/>
      <c r="E49" s="49"/>
      <c r="F49" s="49"/>
      <c r="G49" s="50"/>
      <c r="H49" s="51">
        <v>0.03</v>
      </c>
      <c r="I49" s="46">
        <f>H49*($H$36+H43)</f>
        <v>90.136798829999989</v>
      </c>
    </row>
    <row r="50" spans="1:14">
      <c r="A50" s="47" t="s">
        <v>23</v>
      </c>
      <c r="B50" s="253" t="s">
        <v>70</v>
      </c>
      <c r="C50" s="253"/>
      <c r="D50" s="253"/>
      <c r="E50" s="253"/>
      <c r="F50" s="253"/>
      <c r="G50" s="253"/>
      <c r="H50" s="45">
        <v>1.4999999999999999E-2</v>
      </c>
      <c r="I50" s="46">
        <f>H50*($H$36+H43)</f>
        <v>45.068399414999995</v>
      </c>
    </row>
    <row r="51" spans="1:14">
      <c r="A51" s="35" t="s">
        <v>49</v>
      </c>
      <c r="B51" s="253" t="s">
        <v>71</v>
      </c>
      <c r="C51" s="253"/>
      <c r="D51" s="253"/>
      <c r="E51" s="253"/>
      <c r="F51" s="253"/>
      <c r="G51" s="253"/>
      <c r="H51" s="52">
        <v>0.01</v>
      </c>
      <c r="I51" s="46">
        <f>H51*($H$36+H43)</f>
        <v>30.04559961</v>
      </c>
    </row>
    <row r="52" spans="1:14">
      <c r="A52" s="35" t="s">
        <v>51</v>
      </c>
      <c r="B52" s="253" t="s">
        <v>72</v>
      </c>
      <c r="C52" s="253"/>
      <c r="D52" s="253"/>
      <c r="E52" s="253"/>
      <c r="F52" s="253"/>
      <c r="G52" s="253"/>
      <c r="H52" s="45">
        <v>6.0000000000000001E-3</v>
      </c>
      <c r="I52" s="46">
        <f>H52*($H$36+H43)</f>
        <v>18.027359766</v>
      </c>
    </row>
    <row r="53" spans="1:14">
      <c r="A53" s="35" t="s">
        <v>53</v>
      </c>
      <c r="B53" s="253" t="s">
        <v>73</v>
      </c>
      <c r="C53" s="253"/>
      <c r="D53" s="253"/>
      <c r="E53" s="253"/>
      <c r="F53" s="253"/>
      <c r="G53" s="253"/>
      <c r="H53" s="45">
        <v>2E-3</v>
      </c>
      <c r="I53" s="46">
        <f>H53*($H$36+H43)</f>
        <v>6.009119922</v>
      </c>
    </row>
    <row r="54" spans="1:14">
      <c r="A54" s="35" t="s">
        <v>74</v>
      </c>
      <c r="B54" s="253" t="s">
        <v>75</v>
      </c>
      <c r="C54" s="253"/>
      <c r="D54" s="253"/>
      <c r="E54" s="253"/>
      <c r="F54" s="253"/>
      <c r="G54" s="253"/>
      <c r="H54" s="52">
        <v>0.08</v>
      </c>
      <c r="I54" s="46">
        <f>H54*($H$36+H43)</f>
        <v>240.36479688</v>
      </c>
    </row>
    <row r="55" spans="1:14">
      <c r="A55" s="265" t="s">
        <v>76</v>
      </c>
      <c r="B55" s="265"/>
      <c r="C55" s="265"/>
      <c r="D55" s="265"/>
      <c r="E55" s="265"/>
      <c r="F55" s="265"/>
      <c r="G55" s="265"/>
      <c r="H55" s="53">
        <f>SUM(H47:H54)</f>
        <v>0.36800000000000005</v>
      </c>
      <c r="I55" s="54">
        <f>H55*($H$36+H43)</f>
        <v>1105.678065648</v>
      </c>
    </row>
    <row r="56" spans="1:14">
      <c r="A56" s="267"/>
      <c r="B56" s="267"/>
      <c r="C56" s="267"/>
      <c r="D56" s="267"/>
      <c r="E56" s="267"/>
      <c r="F56" s="267"/>
      <c r="G56" s="267"/>
      <c r="H56" s="267"/>
      <c r="I56" s="267"/>
    </row>
    <row r="57" spans="1:14">
      <c r="A57" s="265" t="s">
        <v>77</v>
      </c>
      <c r="B57" s="265"/>
      <c r="C57" s="265"/>
      <c r="D57" s="265"/>
      <c r="E57" s="265"/>
      <c r="F57" s="265"/>
      <c r="G57" s="265"/>
      <c r="H57" s="265"/>
      <c r="I57" s="265"/>
    </row>
    <row r="58" spans="1:14">
      <c r="A58" s="36" t="s">
        <v>78</v>
      </c>
      <c r="B58" s="258" t="s">
        <v>79</v>
      </c>
      <c r="C58" s="258"/>
      <c r="D58" s="258"/>
      <c r="E58" s="258"/>
      <c r="F58" s="258"/>
      <c r="G58" s="258"/>
      <c r="H58" s="265" t="s">
        <v>43</v>
      </c>
      <c r="I58" s="265"/>
      <c r="K58" s="35" t="s">
        <v>80</v>
      </c>
      <c r="L58" s="35" t="s">
        <v>81</v>
      </c>
      <c r="M58" s="35" t="s">
        <v>82</v>
      </c>
      <c r="N58" s="35" t="s">
        <v>83</v>
      </c>
    </row>
    <row r="59" spans="1:14">
      <c r="A59" s="55" t="s">
        <v>84</v>
      </c>
      <c r="B59" s="250" t="s">
        <v>85</v>
      </c>
      <c r="C59" s="250"/>
      <c r="D59" s="250"/>
      <c r="E59" s="250"/>
      <c r="F59" s="250"/>
      <c r="G59" s="250"/>
      <c r="H59" s="315">
        <f>(K59*L59*M59)-N59</f>
        <v>25.855800000000002</v>
      </c>
      <c r="I59" s="315"/>
      <c r="K59" s="56">
        <v>4.7</v>
      </c>
      <c r="L59" s="35">
        <v>2</v>
      </c>
      <c r="M59" s="35">
        <v>15</v>
      </c>
      <c r="N59" s="56">
        <f>H29*0.06</f>
        <v>115.1442</v>
      </c>
    </row>
    <row r="60" spans="1:14">
      <c r="A60" s="57" t="s">
        <v>18</v>
      </c>
      <c r="B60" s="250" t="s">
        <v>86</v>
      </c>
      <c r="C60" s="250"/>
      <c r="D60" s="250"/>
      <c r="E60" s="250"/>
      <c r="F60" s="250"/>
      <c r="G60" s="250"/>
      <c r="H60" s="316">
        <f>(L61*M61)-N61</f>
        <v>454.2</v>
      </c>
      <c r="I60" s="316"/>
      <c r="K60" s="35" t="s">
        <v>87</v>
      </c>
      <c r="L60" s="35" t="s">
        <v>88</v>
      </c>
      <c r="M60" s="35" t="s">
        <v>82</v>
      </c>
      <c r="N60" s="35" t="s">
        <v>83</v>
      </c>
    </row>
    <row r="61" spans="1:14">
      <c r="A61" s="35" t="s">
        <v>21</v>
      </c>
      <c r="B61" s="270" t="s">
        <v>89</v>
      </c>
      <c r="C61" s="270"/>
      <c r="D61" s="270"/>
      <c r="E61" s="270"/>
      <c r="F61" s="270"/>
      <c r="G61" s="270"/>
      <c r="H61" s="260">
        <f>16.73*0.8</f>
        <v>13.384</v>
      </c>
      <c r="I61" s="260"/>
      <c r="K61" s="35" t="s">
        <v>90</v>
      </c>
      <c r="L61" s="56">
        <v>37.85</v>
      </c>
      <c r="M61" s="35">
        <v>15</v>
      </c>
      <c r="N61" s="56">
        <f>(L61*M61*0.2)</f>
        <v>113.55000000000001</v>
      </c>
    </row>
    <row r="62" spans="1:14">
      <c r="A62" s="35" t="s">
        <v>23</v>
      </c>
      <c r="B62" s="270" t="s">
        <v>91</v>
      </c>
      <c r="C62" s="270"/>
      <c r="D62" s="270"/>
      <c r="E62" s="270"/>
      <c r="F62" s="270"/>
      <c r="G62" s="270"/>
      <c r="H62" s="260">
        <v>2.5</v>
      </c>
      <c r="I62" s="260"/>
    </row>
    <row r="63" spans="1:14">
      <c r="A63" s="35" t="s">
        <v>49</v>
      </c>
      <c r="B63" s="270" t="s">
        <v>92</v>
      </c>
      <c r="C63" s="270"/>
      <c r="D63" s="270"/>
      <c r="E63" s="270"/>
      <c r="F63" s="270"/>
      <c r="G63" s="270"/>
      <c r="H63" s="260">
        <v>29.66</v>
      </c>
      <c r="I63" s="260"/>
    </row>
    <row r="64" spans="1:14">
      <c r="A64" s="265" t="s">
        <v>63</v>
      </c>
      <c r="B64" s="265"/>
      <c r="C64" s="265"/>
      <c r="D64" s="265"/>
      <c r="E64" s="265"/>
      <c r="F64" s="265"/>
      <c r="G64" s="265"/>
      <c r="H64" s="266">
        <f>SUM(H59:I63)</f>
        <v>525.59979999999996</v>
      </c>
      <c r="I64" s="266"/>
    </row>
    <row r="65" spans="1:9">
      <c r="A65" s="245"/>
      <c r="B65" s="245"/>
      <c r="C65" s="245"/>
      <c r="D65" s="245"/>
      <c r="E65" s="245"/>
      <c r="F65" s="245"/>
      <c r="G65" s="245"/>
      <c r="H65" s="245"/>
      <c r="I65" s="245"/>
    </row>
    <row r="66" spans="1:9">
      <c r="A66" s="273" t="s">
        <v>93</v>
      </c>
      <c r="B66" s="273"/>
      <c r="C66" s="273"/>
      <c r="D66" s="273"/>
      <c r="E66" s="273"/>
      <c r="F66" s="273"/>
      <c r="G66" s="273"/>
      <c r="H66" s="273"/>
      <c r="I66" s="273"/>
    </row>
    <row r="67" spans="1:9">
      <c r="A67" s="274"/>
      <c r="B67" s="274"/>
      <c r="C67" s="274"/>
      <c r="D67" s="274"/>
      <c r="E67" s="274"/>
      <c r="F67" s="274"/>
      <c r="G67" s="274"/>
      <c r="H67" s="274"/>
      <c r="I67" s="274"/>
    </row>
    <row r="68" spans="1:9">
      <c r="A68" s="58">
        <v>2</v>
      </c>
      <c r="B68" s="275" t="s">
        <v>94</v>
      </c>
      <c r="C68" s="275"/>
      <c r="D68" s="275"/>
      <c r="E68" s="275"/>
      <c r="F68" s="275"/>
      <c r="G68" s="275"/>
      <c r="H68" s="276" t="s">
        <v>43</v>
      </c>
      <c r="I68" s="276"/>
    </row>
    <row r="69" spans="1:9">
      <c r="A69" s="37" t="s">
        <v>58</v>
      </c>
      <c r="B69" s="270" t="s">
        <v>95</v>
      </c>
      <c r="C69" s="270"/>
      <c r="D69" s="270"/>
      <c r="E69" s="270"/>
      <c r="F69" s="270"/>
      <c r="G69" s="270"/>
      <c r="H69" s="281">
        <f>H43</f>
        <v>509.76896099999999</v>
      </c>
      <c r="I69" s="281"/>
    </row>
    <row r="70" spans="1:9">
      <c r="A70" s="37" t="s">
        <v>65</v>
      </c>
      <c r="B70" s="270" t="s">
        <v>66</v>
      </c>
      <c r="C70" s="270"/>
      <c r="D70" s="270"/>
      <c r="E70" s="270"/>
      <c r="F70" s="270"/>
      <c r="G70" s="270"/>
      <c r="H70" s="281">
        <f>I55</f>
        <v>1105.678065648</v>
      </c>
      <c r="I70" s="281"/>
    </row>
    <row r="71" spans="1:9">
      <c r="A71" s="37" t="s">
        <v>78</v>
      </c>
      <c r="B71" s="270" t="s">
        <v>79</v>
      </c>
      <c r="C71" s="270"/>
      <c r="D71" s="270"/>
      <c r="E71" s="270"/>
      <c r="F71" s="270"/>
      <c r="G71" s="270"/>
      <c r="H71" s="281">
        <f>H64</f>
        <v>525.59979999999996</v>
      </c>
      <c r="I71" s="281"/>
    </row>
    <row r="72" spans="1:9">
      <c r="A72" s="265" t="s">
        <v>63</v>
      </c>
      <c r="B72" s="265"/>
      <c r="C72" s="265"/>
      <c r="D72" s="265"/>
      <c r="E72" s="265"/>
      <c r="F72" s="265"/>
      <c r="G72" s="265"/>
      <c r="H72" s="266">
        <f>SUM(H69:I71)</f>
        <v>2141.0468266480002</v>
      </c>
      <c r="I72" s="266"/>
    </row>
    <row r="73" spans="1:9">
      <c r="A73" s="278"/>
      <c r="B73" s="278"/>
      <c r="C73" s="278"/>
      <c r="D73" s="278"/>
      <c r="E73" s="278"/>
      <c r="F73" s="278"/>
      <c r="G73" s="278"/>
      <c r="H73" s="278"/>
      <c r="I73" s="278"/>
    </row>
    <row r="74" spans="1:9">
      <c r="A74" s="325" t="s">
        <v>96</v>
      </c>
      <c r="B74" s="325"/>
      <c r="C74" s="325"/>
      <c r="D74" s="325"/>
      <c r="E74" s="325"/>
      <c r="F74" s="325"/>
      <c r="G74" s="325"/>
      <c r="H74" s="325"/>
      <c r="I74" s="325"/>
    </row>
    <row r="75" spans="1:9">
      <c r="A75" s="36">
        <v>3</v>
      </c>
      <c r="B75" s="258" t="s">
        <v>97</v>
      </c>
      <c r="C75" s="258"/>
      <c r="D75" s="258"/>
      <c r="E75" s="258"/>
      <c r="F75" s="258"/>
      <c r="G75" s="258"/>
      <c r="H75" s="36" t="s">
        <v>60</v>
      </c>
      <c r="I75" s="41" t="s">
        <v>43</v>
      </c>
    </row>
    <row r="76" spans="1:9">
      <c r="A76" s="35" t="s">
        <v>16</v>
      </c>
      <c r="B76" s="253" t="s">
        <v>98</v>
      </c>
      <c r="C76" s="253"/>
      <c r="D76" s="253"/>
      <c r="E76" s="253"/>
      <c r="F76" s="253"/>
      <c r="G76" s="253"/>
      <c r="H76" s="59">
        <v>4.1999999999999997E-3</v>
      </c>
      <c r="I76" s="46">
        <f t="shared" ref="I76:I81" si="0">H76*$H$36</f>
        <v>10.4781222</v>
      </c>
    </row>
    <row r="77" spans="1:9">
      <c r="A77" s="35" t="s">
        <v>18</v>
      </c>
      <c r="B77" s="253" t="s">
        <v>99</v>
      </c>
      <c r="C77" s="253"/>
      <c r="D77" s="253"/>
      <c r="E77" s="253"/>
      <c r="F77" s="253"/>
      <c r="G77" s="253"/>
      <c r="H77" s="59">
        <v>3.3300000000000002E-4</v>
      </c>
      <c r="I77" s="46">
        <f t="shared" si="0"/>
        <v>0.83076540300000012</v>
      </c>
    </row>
    <row r="78" spans="1:9">
      <c r="A78" s="35" t="s">
        <v>21</v>
      </c>
      <c r="B78" s="253" t="s">
        <v>173</v>
      </c>
      <c r="C78" s="253"/>
      <c r="D78" s="253"/>
      <c r="E78" s="253"/>
      <c r="F78" s="253"/>
      <c r="G78" s="253"/>
      <c r="H78" s="59">
        <v>2E-3</v>
      </c>
      <c r="I78" s="46">
        <f t="shared" si="0"/>
        <v>4.9895820000000004</v>
      </c>
    </row>
    <row r="79" spans="1:9">
      <c r="A79" s="35" t="s">
        <v>23</v>
      </c>
      <c r="B79" s="253" t="s">
        <v>174</v>
      </c>
      <c r="C79" s="253"/>
      <c r="D79" s="253"/>
      <c r="E79" s="253"/>
      <c r="F79" s="253"/>
      <c r="G79" s="253"/>
      <c r="H79" s="59">
        <v>1.9400000000000001E-2</v>
      </c>
      <c r="I79" s="46">
        <f t="shared" si="0"/>
        <v>48.398945400000002</v>
      </c>
    </row>
    <row r="80" spans="1:9">
      <c r="A80" s="35" t="s">
        <v>49</v>
      </c>
      <c r="B80" s="253" t="s">
        <v>102</v>
      </c>
      <c r="C80" s="253"/>
      <c r="D80" s="253"/>
      <c r="E80" s="253"/>
      <c r="F80" s="253"/>
      <c r="G80" s="253"/>
      <c r="H80" s="59">
        <v>7.1399999999999996E-3</v>
      </c>
      <c r="I80" s="46">
        <f t="shared" si="0"/>
        <v>17.81280774</v>
      </c>
    </row>
    <row r="81" spans="1:9">
      <c r="A81" s="35" t="s">
        <v>51</v>
      </c>
      <c r="B81" s="253" t="s">
        <v>175</v>
      </c>
      <c r="C81" s="253"/>
      <c r="D81" s="253"/>
      <c r="E81" s="253"/>
      <c r="F81" s="253"/>
      <c r="G81" s="253"/>
      <c r="H81" s="59">
        <v>3.7999999999999999E-2</v>
      </c>
      <c r="I81" s="46">
        <f t="shared" si="0"/>
        <v>94.802058000000002</v>
      </c>
    </row>
    <row r="82" spans="1:9">
      <c r="A82" s="265" t="s">
        <v>63</v>
      </c>
      <c r="B82" s="265"/>
      <c r="C82" s="265"/>
      <c r="D82" s="265"/>
      <c r="E82" s="265"/>
      <c r="F82" s="265"/>
      <c r="G82" s="265"/>
      <c r="H82" s="266">
        <f>SUM(I76:I81)</f>
        <v>177.312280743</v>
      </c>
      <c r="I82" s="266"/>
    </row>
    <row r="83" spans="1:9">
      <c r="A83" s="317"/>
      <c r="B83" s="317"/>
      <c r="C83" s="317"/>
      <c r="D83" s="317"/>
      <c r="E83" s="317"/>
      <c r="F83" s="317"/>
      <c r="G83" s="317"/>
      <c r="H83" s="317"/>
      <c r="I83" s="317"/>
    </row>
    <row r="84" spans="1:9">
      <c r="A84" s="325" t="s">
        <v>106</v>
      </c>
      <c r="B84" s="325"/>
      <c r="C84" s="325"/>
      <c r="D84" s="325"/>
      <c r="E84" s="325"/>
      <c r="F84" s="325"/>
      <c r="G84" s="325"/>
      <c r="H84" s="325"/>
      <c r="I84" s="325"/>
    </row>
    <row r="85" spans="1:9">
      <c r="A85" s="60" t="s">
        <v>107</v>
      </c>
      <c r="B85" s="61"/>
      <c r="C85" s="61"/>
      <c r="D85" s="61"/>
      <c r="E85" s="61"/>
      <c r="F85" s="61"/>
      <c r="G85" s="61"/>
      <c r="H85" s="61"/>
      <c r="I85" s="62">
        <f>H36+H72+H82-H59-H60</f>
        <v>4333.0943073910003</v>
      </c>
    </row>
    <row r="86" spans="1:9">
      <c r="A86" s="36" t="s">
        <v>108</v>
      </c>
      <c r="B86" s="258" t="s">
        <v>109</v>
      </c>
      <c r="C86" s="258"/>
      <c r="D86" s="258"/>
      <c r="E86" s="258"/>
      <c r="F86" s="258"/>
      <c r="G86" s="258"/>
      <c r="H86" s="36" t="s">
        <v>60</v>
      </c>
      <c r="I86" s="36" t="s">
        <v>43</v>
      </c>
    </row>
    <row r="87" spans="1:9">
      <c r="A87" s="35" t="s">
        <v>16</v>
      </c>
      <c r="B87" s="253" t="s">
        <v>110</v>
      </c>
      <c r="C87" s="253"/>
      <c r="D87" s="253"/>
      <c r="E87" s="253"/>
      <c r="F87" s="253"/>
      <c r="G87" s="253"/>
      <c r="H87" s="42">
        <v>1.6199999999999999E-2</v>
      </c>
      <c r="I87" s="43">
        <f t="shared" ref="I87:I92" si="1">H87*$I$85</f>
        <v>70.196127779734198</v>
      </c>
    </row>
    <row r="88" spans="1:9">
      <c r="A88" s="35" t="s">
        <v>18</v>
      </c>
      <c r="B88" s="253" t="s">
        <v>111</v>
      </c>
      <c r="C88" s="253"/>
      <c r="D88" s="253"/>
      <c r="E88" s="253"/>
      <c r="F88" s="253"/>
      <c r="G88" s="253"/>
      <c r="H88" s="42">
        <v>7.3000000000000001E-3</v>
      </c>
      <c r="I88" s="43">
        <f t="shared" si="1"/>
        <v>31.631588443954303</v>
      </c>
    </row>
    <row r="89" spans="1:9">
      <c r="A89" s="35" t="s">
        <v>21</v>
      </c>
      <c r="B89" s="253" t="s">
        <v>112</v>
      </c>
      <c r="C89" s="253"/>
      <c r="D89" s="253"/>
      <c r="E89" s="253"/>
      <c r="F89" s="253"/>
      <c r="G89" s="253"/>
      <c r="H89" s="42">
        <v>9.7999999999999997E-3</v>
      </c>
      <c r="I89" s="43">
        <f t="shared" si="1"/>
        <v>42.464324212431798</v>
      </c>
    </row>
    <row r="90" spans="1:9">
      <c r="A90" s="35" t="s">
        <v>23</v>
      </c>
      <c r="B90" s="253" t="s">
        <v>113</v>
      </c>
      <c r="C90" s="253"/>
      <c r="D90" s="253"/>
      <c r="E90" s="253"/>
      <c r="F90" s="253"/>
      <c r="G90" s="253"/>
      <c r="H90" s="42">
        <v>3.2000000000000002E-3</v>
      </c>
      <c r="I90" s="43">
        <f t="shared" si="1"/>
        <v>13.865901783651202</v>
      </c>
    </row>
    <row r="91" spans="1:9">
      <c r="A91" s="35" t="s">
        <v>49</v>
      </c>
      <c r="B91" s="253" t="s">
        <v>114</v>
      </c>
      <c r="C91" s="253"/>
      <c r="D91" s="253"/>
      <c r="E91" s="253"/>
      <c r="F91" s="253"/>
      <c r="G91" s="253"/>
      <c r="H91" s="42">
        <v>5.4000000000000003E-3</v>
      </c>
      <c r="I91" s="43">
        <f t="shared" si="1"/>
        <v>23.398709259911403</v>
      </c>
    </row>
    <row r="92" spans="1:9">
      <c r="A92" s="35" t="s">
        <v>51</v>
      </c>
      <c r="B92" s="253" t="s">
        <v>115</v>
      </c>
      <c r="C92" s="253"/>
      <c r="D92" s="253"/>
      <c r="E92" s="253"/>
      <c r="F92" s="253"/>
      <c r="G92" s="253"/>
      <c r="H92" s="42">
        <v>0</v>
      </c>
      <c r="I92" s="43">
        <f t="shared" si="1"/>
        <v>0</v>
      </c>
    </row>
    <row r="93" spans="1:9">
      <c r="A93" s="276" t="s">
        <v>63</v>
      </c>
      <c r="B93" s="276"/>
      <c r="C93" s="276"/>
      <c r="D93" s="276"/>
      <c r="E93" s="276"/>
      <c r="F93" s="276"/>
      <c r="G93" s="276"/>
      <c r="H93" s="63">
        <f>SUM(H87:H92)</f>
        <v>4.19E-2</v>
      </c>
      <c r="I93" s="64">
        <f>SUM(I87:I92)</f>
        <v>181.5566514796829</v>
      </c>
    </row>
    <row r="94" spans="1:9">
      <c r="A94" s="278"/>
      <c r="B94" s="278"/>
      <c r="C94" s="278"/>
      <c r="D94" s="278"/>
      <c r="E94" s="278"/>
      <c r="F94" s="278"/>
      <c r="G94" s="278"/>
      <c r="H94" s="278"/>
      <c r="I94" s="278"/>
    </row>
    <row r="95" spans="1:9">
      <c r="A95" s="265" t="s">
        <v>116</v>
      </c>
      <c r="B95" s="265"/>
      <c r="C95" s="265"/>
      <c r="D95" s="265"/>
      <c r="E95" s="265"/>
      <c r="F95" s="265"/>
      <c r="G95" s="265"/>
      <c r="H95" s="265"/>
      <c r="I95" s="265"/>
    </row>
    <row r="96" spans="1:9">
      <c r="A96" s="36" t="s">
        <v>117</v>
      </c>
      <c r="B96" s="258" t="s">
        <v>118</v>
      </c>
      <c r="C96" s="258"/>
      <c r="D96" s="258"/>
      <c r="E96" s="258"/>
      <c r="F96" s="258"/>
      <c r="G96" s="258"/>
      <c r="H96" s="36" t="s">
        <v>60</v>
      </c>
      <c r="I96" s="36" t="s">
        <v>43</v>
      </c>
    </row>
    <row r="97" spans="1:9">
      <c r="A97" s="35" t="s">
        <v>16</v>
      </c>
      <c r="B97" s="253" t="s">
        <v>119</v>
      </c>
      <c r="C97" s="253"/>
      <c r="D97" s="253"/>
      <c r="E97" s="253"/>
      <c r="F97" s="253"/>
      <c r="G97" s="253"/>
      <c r="H97" s="42"/>
      <c r="I97" s="43">
        <f>(H29+H30+H31)*H97</f>
        <v>0</v>
      </c>
    </row>
    <row r="98" spans="1:9">
      <c r="A98" s="265" t="s">
        <v>63</v>
      </c>
      <c r="B98" s="265"/>
      <c r="C98" s="265"/>
      <c r="D98" s="265"/>
      <c r="E98" s="265"/>
      <c r="F98" s="265"/>
      <c r="G98" s="265"/>
      <c r="H98" s="280">
        <f>SUM(I94:I97)</f>
        <v>0</v>
      </c>
      <c r="I98" s="280"/>
    </row>
    <row r="99" spans="1:9" ht="12.75" customHeight="1">
      <c r="A99" s="245"/>
      <c r="B99" s="245"/>
      <c r="C99" s="245"/>
      <c r="D99" s="245"/>
      <c r="E99" s="245"/>
      <c r="F99" s="245"/>
      <c r="G99" s="245"/>
      <c r="H99" s="245"/>
      <c r="I99" s="245"/>
    </row>
    <row r="100" spans="1:9">
      <c r="A100" s="273" t="s">
        <v>120</v>
      </c>
      <c r="B100" s="273"/>
      <c r="C100" s="273"/>
      <c r="D100" s="273"/>
      <c r="E100" s="273"/>
      <c r="F100" s="273"/>
      <c r="G100" s="273"/>
      <c r="H100" s="273"/>
      <c r="I100" s="273"/>
    </row>
    <row r="101" spans="1:9">
      <c r="A101" s="274"/>
      <c r="B101" s="274"/>
      <c r="C101" s="274"/>
      <c r="D101" s="274"/>
      <c r="E101" s="274"/>
      <c r="F101" s="274"/>
      <c r="G101" s="274"/>
      <c r="H101" s="274"/>
      <c r="I101" s="274"/>
    </row>
    <row r="102" spans="1:9">
      <c r="A102" s="58">
        <v>4</v>
      </c>
      <c r="B102" s="275" t="s">
        <v>94</v>
      </c>
      <c r="C102" s="275"/>
      <c r="D102" s="275"/>
      <c r="E102" s="275"/>
      <c r="F102" s="275"/>
      <c r="G102" s="275"/>
      <c r="H102" s="276" t="s">
        <v>43</v>
      </c>
      <c r="I102" s="276"/>
    </row>
    <row r="103" spans="1:9">
      <c r="A103" s="37" t="s">
        <v>108</v>
      </c>
      <c r="B103" s="270" t="s">
        <v>121</v>
      </c>
      <c r="C103" s="270"/>
      <c r="D103" s="270"/>
      <c r="E103" s="270"/>
      <c r="F103" s="270"/>
      <c r="G103" s="270"/>
      <c r="H103" s="281">
        <f>I93</f>
        <v>181.5566514796829</v>
      </c>
      <c r="I103" s="281"/>
    </row>
    <row r="104" spans="1:9">
      <c r="A104" s="37" t="s">
        <v>117</v>
      </c>
      <c r="B104" s="270" t="s">
        <v>118</v>
      </c>
      <c r="C104" s="270"/>
      <c r="D104" s="270"/>
      <c r="E104" s="270"/>
      <c r="F104" s="270"/>
      <c r="G104" s="270"/>
      <c r="H104" s="281">
        <f>H98</f>
        <v>0</v>
      </c>
      <c r="I104" s="281"/>
    </row>
    <row r="105" spans="1:9">
      <c r="A105" s="265" t="s">
        <v>63</v>
      </c>
      <c r="B105" s="265"/>
      <c r="C105" s="265"/>
      <c r="D105" s="265"/>
      <c r="E105" s="265"/>
      <c r="F105" s="265"/>
      <c r="G105" s="265"/>
      <c r="H105" s="282">
        <f>SUM(H103:I104)</f>
        <v>181.5566514796829</v>
      </c>
      <c r="I105" s="282"/>
    </row>
    <row r="106" spans="1:9">
      <c r="A106" s="278"/>
      <c r="B106" s="278"/>
      <c r="C106" s="278"/>
      <c r="D106" s="278"/>
      <c r="E106" s="278"/>
      <c r="F106" s="278"/>
      <c r="G106" s="278"/>
      <c r="H106" s="278"/>
      <c r="I106" s="278"/>
    </row>
    <row r="107" spans="1:9">
      <c r="A107" s="325" t="s">
        <v>122</v>
      </c>
      <c r="B107" s="325"/>
      <c r="C107" s="325"/>
      <c r="D107" s="325"/>
      <c r="E107" s="325"/>
      <c r="F107" s="325"/>
      <c r="G107" s="325"/>
      <c r="H107" s="325"/>
      <c r="I107" s="325"/>
    </row>
    <row r="108" spans="1:9">
      <c r="A108" s="36">
        <v>5</v>
      </c>
      <c r="B108" s="258" t="s">
        <v>123</v>
      </c>
      <c r="C108" s="258"/>
      <c r="D108" s="258"/>
      <c r="E108" s="258"/>
      <c r="F108" s="258"/>
      <c r="G108" s="258"/>
      <c r="H108" s="265" t="s">
        <v>43</v>
      </c>
      <c r="I108" s="265"/>
    </row>
    <row r="109" spans="1:9">
      <c r="A109" s="37" t="s">
        <v>16</v>
      </c>
      <c r="B109" s="270" t="s">
        <v>124</v>
      </c>
      <c r="C109" s="270"/>
      <c r="D109" s="270"/>
      <c r="E109" s="270"/>
      <c r="F109" s="270"/>
      <c r="G109" s="270"/>
      <c r="H109" s="283">
        <f>uniformes!F25</f>
        <v>112.655</v>
      </c>
      <c r="I109" s="283"/>
    </row>
    <row r="110" spans="1:9">
      <c r="A110" s="37" t="s">
        <v>18</v>
      </c>
      <c r="B110" s="270" t="s">
        <v>176</v>
      </c>
      <c r="C110" s="270"/>
      <c r="D110" s="270"/>
      <c r="E110" s="270"/>
      <c r="F110" s="270"/>
      <c r="G110" s="270"/>
      <c r="H110" s="281">
        <f>'materiais e equipamentos'!G22</f>
        <v>94.76831649831648</v>
      </c>
      <c r="I110" s="281"/>
    </row>
    <row r="111" spans="1:9">
      <c r="A111" s="37" t="s">
        <v>21</v>
      </c>
      <c r="B111" s="270" t="s">
        <v>177</v>
      </c>
      <c r="C111" s="270"/>
      <c r="D111" s="270"/>
      <c r="E111" s="270"/>
      <c r="F111" s="270"/>
      <c r="G111" s="270"/>
      <c r="H111" s="281">
        <f>'materiais e equipamentos'!G9</f>
        <v>4.237070707070707</v>
      </c>
      <c r="I111" s="281"/>
    </row>
    <row r="112" spans="1:9">
      <c r="A112" s="37" t="s">
        <v>23</v>
      </c>
      <c r="B112" s="270"/>
      <c r="C112" s="270"/>
      <c r="D112" s="270"/>
      <c r="E112" s="270"/>
      <c r="F112" s="270"/>
      <c r="G112" s="270"/>
      <c r="H112" s="283"/>
      <c r="I112" s="283"/>
    </row>
    <row r="113" spans="1:9">
      <c r="A113" s="37" t="s">
        <v>49</v>
      </c>
      <c r="B113" s="270"/>
      <c r="C113" s="270"/>
      <c r="D113" s="270"/>
      <c r="E113" s="270"/>
      <c r="F113" s="270"/>
      <c r="G113" s="270"/>
      <c r="H113" s="283"/>
      <c r="I113" s="283"/>
    </row>
    <row r="114" spans="1:9">
      <c r="A114" s="276" t="s">
        <v>76</v>
      </c>
      <c r="B114" s="276"/>
      <c r="C114" s="276"/>
      <c r="D114" s="276"/>
      <c r="E114" s="276"/>
      <c r="F114" s="276"/>
      <c r="G114" s="276"/>
      <c r="H114" s="285">
        <f>SUM(H109:I113)</f>
        <v>211.66038720538717</v>
      </c>
      <c r="I114" s="285"/>
    </row>
    <row r="115" spans="1:9">
      <c r="A115" s="286"/>
      <c r="B115" s="286"/>
      <c r="C115" s="286"/>
      <c r="D115" s="286"/>
      <c r="E115" s="286"/>
      <c r="F115" s="286"/>
      <c r="G115" s="286"/>
      <c r="H115" s="286"/>
      <c r="I115" s="286"/>
    </row>
    <row r="116" spans="1:9">
      <c r="A116" s="325" t="s">
        <v>127</v>
      </c>
      <c r="B116" s="325"/>
      <c r="C116" s="325"/>
      <c r="D116" s="325"/>
      <c r="E116" s="325"/>
      <c r="F116" s="325"/>
      <c r="G116" s="325"/>
      <c r="H116" s="325"/>
      <c r="I116" s="325"/>
    </row>
    <row r="117" spans="1:9">
      <c r="A117" s="58">
        <v>6</v>
      </c>
      <c r="B117" s="275" t="s">
        <v>128</v>
      </c>
      <c r="C117" s="275"/>
      <c r="D117" s="275"/>
      <c r="E117" s="275"/>
      <c r="F117" s="275"/>
      <c r="G117" s="275"/>
      <c r="H117" s="58" t="s">
        <v>60</v>
      </c>
      <c r="I117" s="58" t="s">
        <v>43</v>
      </c>
    </row>
    <row r="118" spans="1:9">
      <c r="A118" s="37" t="s">
        <v>16</v>
      </c>
      <c r="B118" s="270" t="s">
        <v>129</v>
      </c>
      <c r="C118" s="270"/>
      <c r="D118" s="270"/>
      <c r="E118" s="270"/>
      <c r="F118" s="270"/>
      <c r="G118" s="270"/>
      <c r="H118" s="67">
        <v>0.05</v>
      </c>
      <c r="I118" s="68">
        <f>H135*H118</f>
        <v>260.31835730380357</v>
      </c>
    </row>
    <row r="119" spans="1:9">
      <c r="A119" s="37" t="s">
        <v>18</v>
      </c>
      <c r="B119" s="270" t="s">
        <v>130</v>
      </c>
      <c r="C119" s="270"/>
      <c r="D119" s="270"/>
      <c r="E119" s="270"/>
      <c r="F119" s="270"/>
      <c r="G119" s="270"/>
      <c r="H119" s="67">
        <v>0.1</v>
      </c>
      <c r="I119" s="68">
        <f>(I118+H135)*H119</f>
        <v>546.66855033798743</v>
      </c>
    </row>
    <row r="120" spans="1:9">
      <c r="A120" s="37" t="s">
        <v>21</v>
      </c>
      <c r="B120" s="270" t="s">
        <v>131</v>
      </c>
      <c r="C120" s="270"/>
      <c r="D120" s="270"/>
      <c r="E120" s="270"/>
      <c r="F120" s="270"/>
      <c r="G120" s="270"/>
      <c r="H120" s="67">
        <f>H121+H122+H123</f>
        <v>8.6499999999999994E-2</v>
      </c>
      <c r="I120" s="68"/>
    </row>
    <row r="121" spans="1:9">
      <c r="A121" s="287" t="s">
        <v>132</v>
      </c>
      <c r="B121" s="287"/>
      <c r="C121" s="288" t="s">
        <v>133</v>
      </c>
      <c r="D121" s="38" t="s">
        <v>134</v>
      </c>
      <c r="E121" s="289" t="s">
        <v>135</v>
      </c>
      <c r="F121" s="289"/>
      <c r="G121" s="289"/>
      <c r="H121" s="67">
        <v>6.4999999999999997E-3</v>
      </c>
      <c r="I121" s="68">
        <f>H121*$H$137</f>
        <v>42.787959878671153</v>
      </c>
    </row>
    <row r="122" spans="1:9">
      <c r="A122" s="287" t="s">
        <v>136</v>
      </c>
      <c r="B122" s="287"/>
      <c r="C122" s="288"/>
      <c r="D122" s="38" t="s">
        <v>137</v>
      </c>
      <c r="E122" s="289"/>
      <c r="F122" s="289"/>
      <c r="G122" s="289"/>
      <c r="H122" s="69">
        <v>0.03</v>
      </c>
      <c r="I122" s="68">
        <f>H122*$H$137</f>
        <v>197.48289174771301</v>
      </c>
    </row>
    <row r="123" spans="1:9">
      <c r="A123" s="287" t="s">
        <v>138</v>
      </c>
      <c r="B123" s="287"/>
      <c r="C123" s="70" t="s">
        <v>139</v>
      </c>
      <c r="D123" s="38" t="s">
        <v>140</v>
      </c>
      <c r="E123" s="39"/>
      <c r="F123" s="39"/>
      <c r="G123" s="40"/>
      <c r="H123" s="67">
        <v>0.05</v>
      </c>
      <c r="I123" s="68">
        <f>H123*$H$137</f>
        <v>329.13815291285505</v>
      </c>
    </row>
    <row r="124" spans="1:9">
      <c r="A124" s="276" t="s">
        <v>76</v>
      </c>
      <c r="B124" s="276"/>
      <c r="C124" s="276"/>
      <c r="D124" s="276"/>
      <c r="E124" s="276"/>
      <c r="F124" s="276"/>
      <c r="G124" s="276"/>
      <c r="H124" s="71"/>
      <c r="I124" s="72">
        <f>SUM(I118:I123)</f>
        <v>1376.3959121810303</v>
      </c>
    </row>
    <row r="125" spans="1:9" ht="41.1" customHeight="1">
      <c r="A125" s="279" t="s">
        <v>141</v>
      </c>
      <c r="B125" s="279"/>
      <c r="C125" s="279"/>
      <c r="D125" s="279"/>
      <c r="E125" s="279"/>
      <c r="F125" s="279"/>
      <c r="G125" s="279"/>
      <c r="H125" s="279"/>
      <c r="I125" s="279"/>
    </row>
    <row r="126" spans="1:9" ht="49.9" customHeight="1">
      <c r="A126" s="279" t="s">
        <v>142</v>
      </c>
      <c r="B126" s="279"/>
      <c r="C126" s="279"/>
      <c r="D126" s="279"/>
      <c r="E126" s="279"/>
      <c r="F126" s="279"/>
      <c r="G126" s="279"/>
      <c r="H126" s="279"/>
      <c r="I126" s="279"/>
    </row>
    <row r="127" spans="1:9">
      <c r="A127" s="326" t="s">
        <v>143</v>
      </c>
      <c r="B127" s="326"/>
      <c r="C127" s="326"/>
      <c r="D127" s="326"/>
      <c r="E127" s="326"/>
      <c r="F127" s="326"/>
      <c r="G127" s="326"/>
      <c r="H127" s="326"/>
      <c r="I127" s="326"/>
    </row>
    <row r="128" spans="1:9">
      <c r="A128" s="291"/>
      <c r="B128" s="291"/>
      <c r="C128" s="291"/>
      <c r="D128" s="291"/>
      <c r="E128" s="291"/>
      <c r="F128" s="291"/>
      <c r="G128" s="291"/>
      <c r="H128" s="291"/>
      <c r="I128" s="291"/>
    </row>
    <row r="129" spans="1:9">
      <c r="A129" s="275" t="s">
        <v>144</v>
      </c>
      <c r="B129" s="275"/>
      <c r="C129" s="275"/>
      <c r="D129" s="275"/>
      <c r="E129" s="275"/>
      <c r="F129" s="275"/>
      <c r="G129" s="275"/>
      <c r="H129" s="292" t="s">
        <v>43</v>
      </c>
      <c r="I129" s="292"/>
    </row>
    <row r="130" spans="1:9">
      <c r="A130" s="37" t="s">
        <v>16</v>
      </c>
      <c r="B130" s="270" t="s">
        <v>145</v>
      </c>
      <c r="C130" s="270"/>
      <c r="D130" s="270"/>
      <c r="E130" s="270"/>
      <c r="F130" s="270"/>
      <c r="G130" s="270"/>
      <c r="H130" s="281">
        <f>H36</f>
        <v>2494.7910000000002</v>
      </c>
      <c r="I130" s="281"/>
    </row>
    <row r="131" spans="1:9">
      <c r="A131" s="37" t="s">
        <v>18</v>
      </c>
      <c r="B131" s="270" t="s">
        <v>146</v>
      </c>
      <c r="C131" s="270"/>
      <c r="D131" s="270"/>
      <c r="E131" s="270"/>
      <c r="F131" s="270"/>
      <c r="G131" s="270"/>
      <c r="H131" s="281">
        <f>H72</f>
        <v>2141.0468266480002</v>
      </c>
      <c r="I131" s="281"/>
    </row>
    <row r="132" spans="1:9">
      <c r="A132" s="37" t="s">
        <v>21</v>
      </c>
      <c r="B132" s="270" t="s">
        <v>147</v>
      </c>
      <c r="C132" s="270"/>
      <c r="D132" s="270"/>
      <c r="E132" s="270"/>
      <c r="F132" s="270"/>
      <c r="G132" s="270"/>
      <c r="H132" s="281">
        <f>H82</f>
        <v>177.312280743</v>
      </c>
      <c r="I132" s="281"/>
    </row>
    <row r="133" spans="1:9">
      <c r="A133" s="37" t="s">
        <v>23</v>
      </c>
      <c r="B133" s="270" t="s">
        <v>148</v>
      </c>
      <c r="C133" s="270"/>
      <c r="D133" s="270"/>
      <c r="E133" s="270"/>
      <c r="F133" s="270"/>
      <c r="G133" s="270"/>
      <c r="H133" s="281">
        <f>H105</f>
        <v>181.5566514796829</v>
      </c>
      <c r="I133" s="281"/>
    </row>
    <row r="134" spans="1:9">
      <c r="A134" s="37" t="s">
        <v>49</v>
      </c>
      <c r="B134" s="270" t="s">
        <v>149</v>
      </c>
      <c r="C134" s="270"/>
      <c r="D134" s="270"/>
      <c r="E134" s="270"/>
      <c r="F134" s="270"/>
      <c r="G134" s="270"/>
      <c r="H134" s="281">
        <f>H114</f>
        <v>211.66038720538717</v>
      </c>
      <c r="I134" s="281"/>
    </row>
    <row r="135" spans="1:9">
      <c r="A135" s="276" t="s">
        <v>150</v>
      </c>
      <c r="B135" s="276"/>
      <c r="C135" s="276"/>
      <c r="D135" s="276"/>
      <c r="E135" s="276"/>
      <c r="F135" s="276"/>
      <c r="G135" s="276"/>
      <c r="H135" s="285">
        <f>SUM(H130:I134)</f>
        <v>5206.3671460760706</v>
      </c>
      <c r="I135" s="285"/>
    </row>
    <row r="136" spans="1:9">
      <c r="A136" s="37" t="s">
        <v>51</v>
      </c>
      <c r="B136" s="270" t="s">
        <v>151</v>
      </c>
      <c r="C136" s="270"/>
      <c r="D136" s="270"/>
      <c r="E136" s="270"/>
      <c r="F136" s="270"/>
      <c r="G136" s="270"/>
      <c r="H136" s="281">
        <f>I124</f>
        <v>1376.3959121810303</v>
      </c>
      <c r="I136" s="281"/>
    </row>
    <row r="137" spans="1:9">
      <c r="A137" s="276" t="s">
        <v>152</v>
      </c>
      <c r="B137" s="276"/>
      <c r="C137" s="276"/>
      <c r="D137" s="276"/>
      <c r="E137" s="276"/>
      <c r="F137" s="276"/>
      <c r="G137" s="276"/>
      <c r="H137" s="285">
        <f>(H135+I118+I119)/(1-H120)</f>
        <v>6582.763058257101</v>
      </c>
      <c r="I137" s="285"/>
    </row>
    <row r="138" spans="1:9">
      <c r="A138" s="293"/>
      <c r="B138" s="293"/>
      <c r="C138" s="293"/>
      <c r="D138" s="293"/>
      <c r="E138" s="293"/>
      <c r="F138" s="293"/>
      <c r="G138" s="293"/>
      <c r="H138" s="293"/>
      <c r="I138" s="293"/>
    </row>
    <row r="139" spans="1:9">
      <c r="A139" s="326" t="s">
        <v>153</v>
      </c>
      <c r="B139" s="326"/>
      <c r="C139" s="326"/>
      <c r="D139" s="326"/>
      <c r="E139" s="326"/>
      <c r="F139" s="326"/>
      <c r="G139" s="326"/>
      <c r="H139" s="326"/>
      <c r="I139" s="326"/>
    </row>
    <row r="140" spans="1:9">
      <c r="A140" s="73"/>
      <c r="B140" s="17"/>
      <c r="C140" s="17"/>
      <c r="D140" s="17"/>
      <c r="E140" s="17"/>
      <c r="F140" s="17"/>
      <c r="G140" s="17"/>
      <c r="H140" s="17"/>
      <c r="I140" s="17"/>
    </row>
    <row r="141" spans="1:9" ht="63.75" customHeight="1">
      <c r="A141" s="327" t="s">
        <v>4</v>
      </c>
      <c r="B141" s="327"/>
      <c r="C141" s="79" t="s">
        <v>154</v>
      </c>
      <c r="D141" s="79" t="s">
        <v>155</v>
      </c>
      <c r="E141" s="328" t="s">
        <v>156</v>
      </c>
      <c r="F141" s="328"/>
      <c r="G141" s="79" t="s">
        <v>157</v>
      </c>
      <c r="H141" s="328" t="s">
        <v>158</v>
      </c>
      <c r="I141" s="328"/>
    </row>
    <row r="142" spans="1:9" ht="37.35" customHeight="1">
      <c r="A142" s="296" t="str">
        <f>H21</f>
        <v>Vigilante CFTV 12 x 36 diurno (segunda a domingo)</v>
      </c>
      <c r="B142" s="296"/>
      <c r="C142" s="76">
        <f>H137</f>
        <v>6582.763058257101</v>
      </c>
      <c r="D142" s="75">
        <v>2</v>
      </c>
      <c r="E142" s="297">
        <f>C142*D142</f>
        <v>13165.526116514202</v>
      </c>
      <c r="F142" s="297"/>
      <c r="G142" s="77">
        <v>2</v>
      </c>
      <c r="H142" s="298">
        <f>E142*G142</f>
        <v>26331.052233028404</v>
      </c>
      <c r="I142" s="298"/>
    </row>
    <row r="143" spans="1:9">
      <c r="A143" s="299" t="s">
        <v>11</v>
      </c>
      <c r="B143" s="299"/>
      <c r="C143" s="299"/>
      <c r="D143" s="299"/>
      <c r="E143" s="299"/>
      <c r="F143" s="299"/>
      <c r="G143" s="299"/>
      <c r="H143" s="300">
        <f>H142</f>
        <v>26331.052233028404</v>
      </c>
      <c r="I143" s="300"/>
    </row>
    <row r="144" spans="1:9" ht="29.25" customHeight="1">
      <c r="A144" s="301" t="s">
        <v>159</v>
      </c>
      <c r="B144" s="301"/>
      <c r="C144" s="301"/>
      <c r="D144" s="301"/>
      <c r="E144" s="301"/>
      <c r="F144" s="301"/>
      <c r="G144" s="301"/>
      <c r="H144" s="302"/>
      <c r="I144" s="302"/>
    </row>
    <row r="145" spans="1:9" ht="15" customHeight="1">
      <c r="A145" s="303" t="s">
        <v>160</v>
      </c>
      <c r="B145" s="303"/>
      <c r="C145" s="303"/>
      <c r="D145" s="303"/>
      <c r="E145" s="303"/>
      <c r="F145" s="303"/>
      <c r="G145" s="303"/>
      <c r="H145" s="302">
        <f>H143+H144</f>
        <v>26331.052233028404</v>
      </c>
      <c r="I145" s="302"/>
    </row>
    <row r="146" spans="1:9">
      <c r="A146" s="19"/>
      <c r="B146" s="18"/>
      <c r="C146" s="78"/>
      <c r="D146" s="17"/>
      <c r="E146" s="17"/>
      <c r="F146" s="17"/>
      <c r="G146" s="17"/>
      <c r="H146" s="17"/>
      <c r="I146" s="17"/>
    </row>
    <row r="147" spans="1:9">
      <c r="A147" s="326" t="s">
        <v>161</v>
      </c>
      <c r="B147" s="326"/>
      <c r="C147" s="326"/>
      <c r="D147" s="326"/>
      <c r="E147" s="326"/>
      <c r="F147" s="326"/>
      <c r="G147" s="326"/>
      <c r="H147" s="326"/>
      <c r="I147" s="326"/>
    </row>
    <row r="148" spans="1:9">
      <c r="A148" s="73"/>
      <c r="B148" s="17"/>
      <c r="C148" s="17"/>
      <c r="D148" s="17"/>
      <c r="E148" s="17"/>
      <c r="F148" s="17"/>
      <c r="G148" s="17"/>
      <c r="H148" s="17"/>
      <c r="I148" s="17"/>
    </row>
    <row r="149" spans="1:9">
      <c r="A149" s="329" t="s">
        <v>162</v>
      </c>
      <c r="B149" s="329"/>
      <c r="C149" s="329"/>
      <c r="D149" s="329"/>
      <c r="E149" s="329"/>
      <c r="F149" s="329"/>
      <c r="G149" s="329"/>
      <c r="H149" s="329"/>
      <c r="I149" s="329"/>
    </row>
    <row r="150" spans="1:9">
      <c r="A150" s="330" t="s">
        <v>163</v>
      </c>
      <c r="B150" s="330"/>
      <c r="C150" s="330"/>
      <c r="D150" s="330"/>
      <c r="E150" s="330"/>
      <c r="F150" s="330"/>
      <c r="G150" s="330"/>
      <c r="H150" s="331" t="s">
        <v>164</v>
      </c>
      <c r="I150" s="331"/>
    </row>
    <row r="151" spans="1:9">
      <c r="A151" s="307" t="s">
        <v>165</v>
      </c>
      <c r="B151" s="307"/>
      <c r="C151" s="307"/>
      <c r="D151" s="307"/>
      <c r="E151" s="307"/>
      <c r="F151" s="307"/>
      <c r="G151" s="307"/>
      <c r="H151" s="308">
        <f>ROUND((H145),2)</f>
        <v>26331.05</v>
      </c>
      <c r="I151" s="308"/>
    </row>
    <row r="152" spans="1:9">
      <c r="A152" s="307" t="s">
        <v>166</v>
      </c>
      <c r="B152" s="307"/>
      <c r="C152" s="307"/>
      <c r="D152" s="307"/>
      <c r="E152" s="307"/>
      <c r="F152" s="307"/>
      <c r="G152" s="307"/>
      <c r="H152" s="309">
        <v>12</v>
      </c>
      <c r="I152" s="309"/>
    </row>
    <row r="153" spans="1:9" ht="15" customHeight="1">
      <c r="A153" s="310" t="s">
        <v>167</v>
      </c>
      <c r="B153" s="310"/>
      <c r="C153" s="310"/>
      <c r="D153" s="310"/>
      <c r="E153" s="310"/>
      <c r="F153" s="310"/>
      <c r="G153" s="310"/>
      <c r="H153" s="311">
        <f>H151*H152</f>
        <v>315972.59999999998</v>
      </c>
      <c r="I153" s="311"/>
    </row>
  </sheetData>
  <mergeCells count="211">
    <mergeCell ref="A147:I147"/>
    <mergeCell ref="A149:I149"/>
    <mergeCell ref="A150:G150"/>
    <mergeCell ref="H150:I150"/>
    <mergeCell ref="A151:G151"/>
    <mergeCell ref="H151:I151"/>
    <mergeCell ref="A152:G152"/>
    <mergeCell ref="H152:I152"/>
    <mergeCell ref="A153:G153"/>
    <mergeCell ref="H153:I153"/>
    <mergeCell ref="A142:B142"/>
    <mergeCell ref="E142:F142"/>
    <mergeCell ref="H142:I142"/>
    <mergeCell ref="A143:G143"/>
    <mergeCell ref="H143:I143"/>
    <mergeCell ref="A144:G144"/>
    <mergeCell ref="H144:I144"/>
    <mergeCell ref="A145:G145"/>
    <mergeCell ref="H145:I145"/>
    <mergeCell ref="B136:G136"/>
    <mergeCell ref="H136:I136"/>
    <mergeCell ref="A137:G137"/>
    <mergeCell ref="H137:I137"/>
    <mergeCell ref="A138:I138"/>
    <mergeCell ref="A139:I139"/>
    <mergeCell ref="A141:B141"/>
    <mergeCell ref="E141:F141"/>
    <mergeCell ref="H141:I141"/>
    <mergeCell ref="B131:G131"/>
    <mergeCell ref="H131:I131"/>
    <mergeCell ref="B132:G132"/>
    <mergeCell ref="H132:I132"/>
    <mergeCell ref="B133:G133"/>
    <mergeCell ref="H133:I133"/>
    <mergeCell ref="B134:G134"/>
    <mergeCell ref="H134:I134"/>
    <mergeCell ref="A135:G135"/>
    <mergeCell ref="H135:I135"/>
    <mergeCell ref="A123:B123"/>
    <mergeCell ref="A124:G124"/>
    <mergeCell ref="A125:I125"/>
    <mergeCell ref="A126:I126"/>
    <mergeCell ref="A127:I127"/>
    <mergeCell ref="A128:I128"/>
    <mergeCell ref="A129:G129"/>
    <mergeCell ref="H129:I129"/>
    <mergeCell ref="B130:G130"/>
    <mergeCell ref="H130:I130"/>
    <mergeCell ref="A115:I115"/>
    <mergeCell ref="A116:I116"/>
    <mergeCell ref="B117:G117"/>
    <mergeCell ref="B118:G118"/>
    <mergeCell ref="B119:G119"/>
    <mergeCell ref="B120:G120"/>
    <mergeCell ref="A121:B121"/>
    <mergeCell ref="C121:C122"/>
    <mergeCell ref="E121:G122"/>
    <mergeCell ref="A122:B122"/>
    <mergeCell ref="B110:G110"/>
    <mergeCell ref="H110:I110"/>
    <mergeCell ref="B111:G111"/>
    <mergeCell ref="H111:I111"/>
    <mergeCell ref="B112:G112"/>
    <mergeCell ref="H112:I112"/>
    <mergeCell ref="B113:G113"/>
    <mergeCell ref="H113:I113"/>
    <mergeCell ref="A114:G114"/>
    <mergeCell ref="H114:I114"/>
    <mergeCell ref="B104:G104"/>
    <mergeCell ref="H104:I104"/>
    <mergeCell ref="A105:G105"/>
    <mergeCell ref="H105:I105"/>
    <mergeCell ref="A106:I106"/>
    <mergeCell ref="A107:I107"/>
    <mergeCell ref="B108:G108"/>
    <mergeCell ref="H108:I108"/>
    <mergeCell ref="B109:G109"/>
    <mergeCell ref="H109:I109"/>
    <mergeCell ref="A98:G98"/>
    <mergeCell ref="H98:I98"/>
    <mergeCell ref="A99:I99"/>
    <mergeCell ref="A100:I100"/>
    <mergeCell ref="A101:I101"/>
    <mergeCell ref="B102:G102"/>
    <mergeCell ref="H102:I102"/>
    <mergeCell ref="B103:G103"/>
    <mergeCell ref="H103:I103"/>
    <mergeCell ref="B89:G89"/>
    <mergeCell ref="B90:G90"/>
    <mergeCell ref="B91:G91"/>
    <mergeCell ref="B92:G92"/>
    <mergeCell ref="A93:G93"/>
    <mergeCell ref="A94:I94"/>
    <mergeCell ref="A95:I95"/>
    <mergeCell ref="B96:G96"/>
    <mergeCell ref="B97:G97"/>
    <mergeCell ref="B80:G80"/>
    <mergeCell ref="B81:G81"/>
    <mergeCell ref="A82:G82"/>
    <mergeCell ref="H82:I82"/>
    <mergeCell ref="A83:I83"/>
    <mergeCell ref="A84:I84"/>
    <mergeCell ref="B86:G86"/>
    <mergeCell ref="B87:G87"/>
    <mergeCell ref="B88:G88"/>
    <mergeCell ref="A72:G72"/>
    <mergeCell ref="H72:I72"/>
    <mergeCell ref="A73:I73"/>
    <mergeCell ref="A74:I74"/>
    <mergeCell ref="B75:G75"/>
    <mergeCell ref="B76:G76"/>
    <mergeCell ref="B77:G77"/>
    <mergeCell ref="B78:G78"/>
    <mergeCell ref="B79:G79"/>
    <mergeCell ref="A66:I66"/>
    <mergeCell ref="A67:I67"/>
    <mergeCell ref="B68:G68"/>
    <mergeCell ref="H68:I68"/>
    <mergeCell ref="B69:G69"/>
    <mergeCell ref="H69:I69"/>
    <mergeCell ref="B70:G70"/>
    <mergeCell ref="H70:I70"/>
    <mergeCell ref="B71:G71"/>
    <mergeCell ref="H71:I71"/>
    <mergeCell ref="B61:G61"/>
    <mergeCell ref="H61:I61"/>
    <mergeCell ref="B62:G62"/>
    <mergeCell ref="H62:I62"/>
    <mergeCell ref="B63:G63"/>
    <mergeCell ref="H63:I63"/>
    <mergeCell ref="A64:G64"/>
    <mergeCell ref="H64:I64"/>
    <mergeCell ref="A65:I65"/>
    <mergeCell ref="B54:G54"/>
    <mergeCell ref="A55:G55"/>
    <mergeCell ref="A56:I56"/>
    <mergeCell ref="A57:I57"/>
    <mergeCell ref="B58:G58"/>
    <mergeCell ref="H58:I58"/>
    <mergeCell ref="B59:G59"/>
    <mergeCell ref="H59:I59"/>
    <mergeCell ref="B60:G60"/>
    <mergeCell ref="H60:I60"/>
    <mergeCell ref="A44:I44"/>
    <mergeCell ref="A45:I45"/>
    <mergeCell ref="B46:G46"/>
    <mergeCell ref="B47:G47"/>
    <mergeCell ref="B48:G48"/>
    <mergeCell ref="B50:G50"/>
    <mergeCell ref="B51:G51"/>
    <mergeCell ref="B52:G52"/>
    <mergeCell ref="B53:G53"/>
    <mergeCell ref="A36:G36"/>
    <mergeCell ref="H36:I36"/>
    <mergeCell ref="A37:I37"/>
    <mergeCell ref="A38:I38"/>
    <mergeCell ref="A39:I39"/>
    <mergeCell ref="B40:G40"/>
    <mergeCell ref="B41:G41"/>
    <mergeCell ref="B42:G42"/>
    <mergeCell ref="A43:G43"/>
    <mergeCell ref="H43:I43"/>
    <mergeCell ref="H30:I30"/>
    <mergeCell ref="H31:I31"/>
    <mergeCell ref="B32:G32"/>
    <mergeCell ref="H32:I32"/>
    <mergeCell ref="B33:G33"/>
    <mergeCell ref="H33:I33"/>
    <mergeCell ref="B34:G34"/>
    <mergeCell ref="H34:I34"/>
    <mergeCell ref="B35:G35"/>
    <mergeCell ref="H35:I35"/>
    <mergeCell ref="B24:G24"/>
    <mergeCell ref="H24:I24"/>
    <mergeCell ref="B25:G25"/>
    <mergeCell ref="H25:I25"/>
    <mergeCell ref="A26:I26"/>
    <mergeCell ref="A27:I27"/>
    <mergeCell ref="B28:G28"/>
    <mergeCell ref="H28:I28"/>
    <mergeCell ref="B29:G29"/>
    <mergeCell ref="H29:I29"/>
    <mergeCell ref="A17:I17"/>
    <mergeCell ref="A18:I18"/>
    <mergeCell ref="A19:I19"/>
    <mergeCell ref="A20:I20"/>
    <mergeCell ref="B21:G21"/>
    <mergeCell ref="H21:I21"/>
    <mergeCell ref="B22:G22"/>
    <mergeCell ref="H22:I22"/>
    <mergeCell ref="B23:G23"/>
    <mergeCell ref="H23:I23"/>
    <mergeCell ref="G10:I10"/>
    <mergeCell ref="A11:I11"/>
    <mergeCell ref="A12:I12"/>
    <mergeCell ref="B13:G13"/>
    <mergeCell ref="H13:I13"/>
    <mergeCell ref="B14:G14"/>
    <mergeCell ref="H14:I14"/>
    <mergeCell ref="C15:I15"/>
    <mergeCell ref="A16:I16"/>
    <mergeCell ref="E1:H1"/>
    <mergeCell ref="A4:I4"/>
    <mergeCell ref="A5:I5"/>
    <mergeCell ref="A6:I6"/>
    <mergeCell ref="B7:F7"/>
    <mergeCell ref="G7:I7"/>
    <mergeCell ref="B8:F8"/>
    <mergeCell ref="G8:I8"/>
    <mergeCell ref="B9:F9"/>
    <mergeCell ref="G9:I9"/>
  </mergeCells>
  <pageMargins left="0.51180555555555596" right="0.51180555555555596" top="0.78749999999999998" bottom="0.78749999999999998" header="0.511811023622047" footer="0.511811023622047"/>
  <pageSetup paperSize="9" scale="69" orientation="portrait" horizontalDpi="300" verticalDpi="300" r:id="rId1"/>
  <rowBreaks count="2" manualBreakCount="2">
    <brk id="55" max="16383" man="1"/>
    <brk id="10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153"/>
  <sheetViews>
    <sheetView view="pageBreakPreview" topLeftCell="A133" zoomScaleNormal="100" workbookViewId="0">
      <selection activeCell="K13" sqref="K13"/>
    </sheetView>
  </sheetViews>
  <sheetFormatPr defaultColWidth="8.7109375" defaultRowHeight="15"/>
  <cols>
    <col min="3" max="3" width="18.140625" customWidth="1"/>
    <col min="6" max="6" width="5" customWidth="1"/>
    <col min="9" max="9" width="12.140625" customWidth="1"/>
    <col min="10" max="10" width="7.28515625" customWidth="1"/>
    <col min="12" max="12" width="10.28515625" customWidth="1"/>
    <col min="14" max="14" width="12.140625" customWidth="1"/>
  </cols>
  <sheetData>
    <row r="1" spans="1:9">
      <c r="A1" s="15"/>
      <c r="B1" s="16" t="s">
        <v>168</v>
      </c>
      <c r="C1" s="17"/>
      <c r="D1" s="18"/>
      <c r="E1" s="236"/>
      <c r="F1" s="236"/>
      <c r="G1" s="236"/>
      <c r="H1" s="236"/>
      <c r="I1" s="20"/>
    </row>
    <row r="2" spans="1:9">
      <c r="A2" s="15"/>
      <c r="B2" s="18" t="s">
        <v>169</v>
      </c>
      <c r="C2" s="18"/>
      <c r="D2" s="21" t="s">
        <v>13</v>
      </c>
      <c r="E2" s="22"/>
      <c r="F2" s="22"/>
      <c r="G2" s="18"/>
      <c r="H2" s="18"/>
      <c r="I2" s="20"/>
    </row>
    <row r="3" spans="1:9">
      <c r="A3" s="23"/>
      <c r="B3" s="24" t="s">
        <v>170</v>
      </c>
      <c r="C3" s="25"/>
      <c r="D3" s="26" t="s">
        <v>14</v>
      </c>
      <c r="E3" s="27"/>
      <c r="F3" s="28"/>
      <c r="G3" s="28"/>
      <c r="H3" s="28"/>
      <c r="I3" s="29"/>
    </row>
    <row r="4" spans="1:9">
      <c r="A4" s="237"/>
      <c r="B4" s="237"/>
      <c r="C4" s="237"/>
      <c r="D4" s="237"/>
      <c r="E4" s="237"/>
      <c r="F4" s="237"/>
      <c r="G4" s="237"/>
      <c r="H4" s="237"/>
      <c r="I4" s="237"/>
    </row>
    <row r="5" spans="1:9">
      <c r="A5" s="238" t="s">
        <v>15</v>
      </c>
      <c r="B5" s="238"/>
      <c r="C5" s="238"/>
      <c r="D5" s="238"/>
      <c r="E5" s="238"/>
      <c r="F5" s="238"/>
      <c r="G5" s="238"/>
      <c r="H5" s="238"/>
      <c r="I5" s="238"/>
    </row>
    <row r="6" spans="1:9">
      <c r="A6" s="239"/>
      <c r="B6" s="239"/>
      <c r="C6" s="239"/>
      <c r="D6" s="239"/>
      <c r="E6" s="239"/>
      <c r="F6" s="239"/>
      <c r="G6" s="239"/>
      <c r="H6" s="239"/>
      <c r="I6" s="239"/>
    </row>
    <row r="7" spans="1:9">
      <c r="A7" s="30" t="s">
        <v>16</v>
      </c>
      <c r="B7" s="240" t="s">
        <v>17</v>
      </c>
      <c r="C7" s="240"/>
      <c r="D7" s="240"/>
      <c r="E7" s="240"/>
      <c r="F7" s="240"/>
      <c r="G7" s="241"/>
      <c r="H7" s="241"/>
      <c r="I7" s="241"/>
    </row>
    <row r="8" spans="1:9">
      <c r="A8" s="30" t="s">
        <v>18</v>
      </c>
      <c r="B8" s="240" t="s">
        <v>19</v>
      </c>
      <c r="C8" s="240"/>
      <c r="D8" s="240"/>
      <c r="E8" s="240"/>
      <c r="F8" s="240"/>
      <c r="G8" s="242" t="s">
        <v>20</v>
      </c>
      <c r="H8" s="242"/>
      <c r="I8" s="242"/>
    </row>
    <row r="9" spans="1:9">
      <c r="A9" s="31" t="s">
        <v>21</v>
      </c>
      <c r="B9" s="243" t="s">
        <v>22</v>
      </c>
      <c r="C9" s="243"/>
      <c r="D9" s="243"/>
      <c r="E9" s="243"/>
      <c r="F9" s="243"/>
      <c r="G9" s="241"/>
      <c r="H9" s="241"/>
      <c r="I9" s="241"/>
    </row>
    <row r="10" spans="1:9">
      <c r="A10" s="30" t="s">
        <v>23</v>
      </c>
      <c r="B10" s="32" t="s">
        <v>24</v>
      </c>
      <c r="C10" s="33"/>
      <c r="D10" s="33"/>
      <c r="E10" s="33"/>
      <c r="F10" s="33"/>
      <c r="G10" s="244"/>
      <c r="H10" s="244"/>
      <c r="I10" s="244"/>
    </row>
    <row r="11" spans="1:9">
      <c r="A11" s="245"/>
      <c r="B11" s="245"/>
      <c r="C11" s="245"/>
      <c r="D11" s="245"/>
      <c r="E11" s="245"/>
      <c r="F11" s="245"/>
      <c r="G11" s="245"/>
      <c r="H11" s="245"/>
      <c r="I11" s="245"/>
    </row>
    <row r="12" spans="1:9">
      <c r="A12" s="246" t="s">
        <v>25</v>
      </c>
      <c r="B12" s="246"/>
      <c r="C12" s="246"/>
      <c r="D12" s="246"/>
      <c r="E12" s="246"/>
      <c r="F12" s="246"/>
      <c r="G12" s="246"/>
      <c r="H12" s="246"/>
      <c r="I12" s="246"/>
    </row>
    <row r="13" spans="1:9">
      <c r="A13" s="30">
        <v>1</v>
      </c>
      <c r="B13" s="240" t="s">
        <v>26</v>
      </c>
      <c r="C13" s="240"/>
      <c r="D13" s="240"/>
      <c r="E13" s="240"/>
      <c r="F13" s="240"/>
      <c r="G13" s="240"/>
      <c r="H13" s="244" t="s">
        <v>27</v>
      </c>
      <c r="I13" s="244"/>
    </row>
    <row r="14" spans="1:9">
      <c r="A14" s="30">
        <v>2</v>
      </c>
      <c r="B14" s="240" t="s">
        <v>28</v>
      </c>
      <c r="C14" s="240"/>
      <c r="D14" s="240"/>
      <c r="E14" s="240"/>
      <c r="F14" s="240"/>
      <c r="G14" s="240"/>
      <c r="H14" s="244">
        <v>1</v>
      </c>
      <c r="I14" s="244"/>
    </row>
    <row r="15" spans="1:9">
      <c r="A15" s="30">
        <v>3</v>
      </c>
      <c r="B15" s="32" t="s">
        <v>29</v>
      </c>
      <c r="C15" s="247"/>
      <c r="D15" s="247"/>
      <c r="E15" s="247"/>
      <c r="F15" s="247"/>
      <c r="G15" s="247"/>
      <c r="H15" s="247"/>
      <c r="I15" s="247"/>
    </row>
    <row r="16" spans="1:9">
      <c r="A16" s="245"/>
      <c r="B16" s="245"/>
      <c r="C16" s="245"/>
      <c r="D16" s="245"/>
      <c r="E16" s="245"/>
      <c r="F16" s="245"/>
      <c r="G16" s="245"/>
      <c r="H16" s="245"/>
      <c r="I16" s="245"/>
    </row>
    <row r="17" spans="1:11">
      <c r="A17" s="246" t="s">
        <v>30</v>
      </c>
      <c r="B17" s="246"/>
      <c r="C17" s="246"/>
      <c r="D17" s="246"/>
      <c r="E17" s="246"/>
      <c r="F17" s="246"/>
      <c r="G17" s="246"/>
      <c r="H17" s="246"/>
      <c r="I17" s="246"/>
    </row>
    <row r="18" spans="1:11">
      <c r="A18" s="245"/>
      <c r="B18" s="245"/>
      <c r="C18" s="245"/>
      <c r="D18" s="245"/>
      <c r="E18" s="245"/>
      <c r="F18" s="245"/>
      <c r="G18" s="245"/>
      <c r="H18" s="245"/>
      <c r="I18" s="245"/>
    </row>
    <row r="19" spans="1:11">
      <c r="A19" s="248" t="s">
        <v>31</v>
      </c>
      <c r="B19" s="248"/>
      <c r="C19" s="248"/>
      <c r="D19" s="248"/>
      <c r="E19" s="248"/>
      <c r="F19" s="248"/>
      <c r="G19" s="248"/>
      <c r="H19" s="248"/>
      <c r="I19" s="248"/>
    </row>
    <row r="20" spans="1:11">
      <c r="A20" s="324" t="s">
        <v>32</v>
      </c>
      <c r="B20" s="324"/>
      <c r="C20" s="324"/>
      <c r="D20" s="324"/>
      <c r="E20" s="324"/>
      <c r="F20" s="324"/>
      <c r="G20" s="324"/>
      <c r="H20" s="324"/>
      <c r="I20" s="324"/>
    </row>
    <row r="21" spans="1:11" ht="36.6" customHeight="1">
      <c r="A21" s="34">
        <v>1</v>
      </c>
      <c r="B21" s="250" t="s">
        <v>33</v>
      </c>
      <c r="C21" s="250"/>
      <c r="D21" s="250"/>
      <c r="E21" s="250"/>
      <c r="F21" s="250"/>
      <c r="G21" s="250"/>
      <c r="H21" s="251" t="s">
        <v>183</v>
      </c>
      <c r="I21" s="251"/>
    </row>
    <row r="22" spans="1:11">
      <c r="A22" s="35">
        <v>2</v>
      </c>
      <c r="B22" s="240" t="s">
        <v>35</v>
      </c>
      <c r="C22" s="240"/>
      <c r="D22" s="240"/>
      <c r="E22" s="240"/>
      <c r="F22" s="240"/>
      <c r="G22" s="240"/>
      <c r="H22" s="244" t="s">
        <v>36</v>
      </c>
      <c r="I22" s="244"/>
    </row>
    <row r="23" spans="1:11">
      <c r="A23" s="35">
        <v>3</v>
      </c>
      <c r="B23" s="240" t="s">
        <v>37</v>
      </c>
      <c r="C23" s="240"/>
      <c r="D23" s="240"/>
      <c r="E23" s="240"/>
      <c r="F23" s="240"/>
      <c r="G23" s="240"/>
      <c r="H23" s="252"/>
      <c r="I23" s="252"/>
    </row>
    <row r="24" spans="1:11">
      <c r="A24" s="35">
        <v>4</v>
      </c>
      <c r="B24" s="253" t="s">
        <v>38</v>
      </c>
      <c r="C24" s="253"/>
      <c r="D24" s="253"/>
      <c r="E24" s="253"/>
      <c r="F24" s="253"/>
      <c r="G24" s="253"/>
      <c r="H24" s="254"/>
      <c r="I24" s="254"/>
    </row>
    <row r="25" spans="1:11">
      <c r="A25" s="35">
        <v>5</v>
      </c>
      <c r="B25" s="253" t="s">
        <v>40</v>
      </c>
      <c r="C25" s="253"/>
      <c r="D25" s="253"/>
      <c r="E25" s="253"/>
      <c r="F25" s="253"/>
      <c r="G25" s="253"/>
      <c r="H25" s="255"/>
      <c r="I25" s="255"/>
    </row>
    <row r="26" spans="1:11">
      <c r="A26" s="256"/>
      <c r="B26" s="256"/>
      <c r="C26" s="256"/>
      <c r="D26" s="256"/>
      <c r="E26" s="256"/>
      <c r="F26" s="256"/>
      <c r="G26" s="256"/>
      <c r="H26" s="256"/>
      <c r="I26" s="256"/>
    </row>
    <row r="27" spans="1:11">
      <c r="A27" s="325" t="s">
        <v>41</v>
      </c>
      <c r="B27" s="325"/>
      <c r="C27" s="325"/>
      <c r="D27" s="325"/>
      <c r="E27" s="325"/>
      <c r="F27" s="325"/>
      <c r="G27" s="325"/>
      <c r="H27" s="325"/>
      <c r="I27" s="325"/>
    </row>
    <row r="28" spans="1:11">
      <c r="A28" s="36">
        <v>1</v>
      </c>
      <c r="B28" s="258" t="s">
        <v>42</v>
      </c>
      <c r="C28" s="258"/>
      <c r="D28" s="258"/>
      <c r="E28" s="258"/>
      <c r="F28" s="258"/>
      <c r="G28" s="258"/>
      <c r="H28" s="259" t="s">
        <v>43</v>
      </c>
      <c r="I28" s="259"/>
    </row>
    <row r="29" spans="1:11">
      <c r="A29" s="35" t="s">
        <v>16</v>
      </c>
      <c r="B29" s="240" t="s">
        <v>44</v>
      </c>
      <c r="C29" s="240"/>
      <c r="D29" s="240"/>
      <c r="E29" s="240"/>
      <c r="F29" s="240"/>
      <c r="G29" s="240"/>
      <c r="H29" s="260">
        <v>1919.07</v>
      </c>
      <c r="I29" s="260"/>
      <c r="J29" t="s">
        <v>45</v>
      </c>
    </row>
    <row r="30" spans="1:11">
      <c r="A30" s="37" t="s">
        <v>18</v>
      </c>
      <c r="B30" s="38" t="s">
        <v>46</v>
      </c>
      <c r="C30" s="39"/>
      <c r="D30" s="39"/>
      <c r="E30" s="39"/>
      <c r="F30" s="39"/>
      <c r="G30" s="40"/>
      <c r="H30" s="312">
        <f>H29*0.3</f>
        <v>575.721</v>
      </c>
      <c r="I30" s="312"/>
    </row>
    <row r="31" spans="1:11">
      <c r="A31" s="37" t="s">
        <v>21</v>
      </c>
      <c r="B31" s="38" t="s">
        <v>180</v>
      </c>
      <c r="C31" s="39"/>
      <c r="D31" s="39"/>
      <c r="E31" s="39"/>
      <c r="F31" s="39"/>
      <c r="G31" s="40"/>
      <c r="H31" s="313">
        <v>0</v>
      </c>
      <c r="I31" s="313"/>
      <c r="K31" s="85">
        <v>0.2</v>
      </c>
    </row>
    <row r="32" spans="1:11">
      <c r="A32" s="35" t="s">
        <v>23</v>
      </c>
      <c r="B32" s="263" t="s">
        <v>48</v>
      </c>
      <c r="C32" s="263"/>
      <c r="D32" s="263"/>
      <c r="E32" s="263"/>
      <c r="F32" s="263"/>
      <c r="G32" s="263"/>
      <c r="H32" s="312">
        <f>(H29+H30)/220*0.2*15*8</f>
        <v>272.15901818181823</v>
      </c>
      <c r="I32" s="312"/>
    </row>
    <row r="33" spans="1:9">
      <c r="A33" s="35" t="s">
        <v>49</v>
      </c>
      <c r="B33" s="263" t="s">
        <v>50</v>
      </c>
      <c r="C33" s="263"/>
      <c r="D33" s="263"/>
      <c r="E33" s="263"/>
      <c r="F33" s="263"/>
      <c r="G33" s="263"/>
      <c r="H33" s="312"/>
      <c r="I33" s="312"/>
    </row>
    <row r="34" spans="1:9">
      <c r="A34" s="30" t="s">
        <v>51</v>
      </c>
      <c r="B34" s="263" t="s">
        <v>52</v>
      </c>
      <c r="C34" s="263"/>
      <c r="D34" s="263"/>
      <c r="E34" s="263"/>
      <c r="F34" s="263"/>
      <c r="G34" s="263"/>
      <c r="H34" s="312">
        <v>0</v>
      </c>
      <c r="I34" s="312"/>
    </row>
    <row r="35" spans="1:9">
      <c r="A35" s="35" t="s">
        <v>53</v>
      </c>
      <c r="B35" s="253" t="s">
        <v>54</v>
      </c>
      <c r="C35" s="253"/>
      <c r="D35" s="253"/>
      <c r="E35" s="253"/>
      <c r="F35" s="253"/>
      <c r="G35" s="253"/>
      <c r="H35" s="314">
        <v>0</v>
      </c>
      <c r="I35" s="314"/>
    </row>
    <row r="36" spans="1:9">
      <c r="A36" s="265" t="s">
        <v>55</v>
      </c>
      <c r="B36" s="265"/>
      <c r="C36" s="265"/>
      <c r="D36" s="265"/>
      <c r="E36" s="265"/>
      <c r="F36" s="265"/>
      <c r="G36" s="265"/>
      <c r="H36" s="266">
        <f>SUM(H29:I35)</f>
        <v>2766.9500181818185</v>
      </c>
      <c r="I36" s="266"/>
    </row>
    <row r="37" spans="1:9">
      <c r="A37" s="256"/>
      <c r="B37" s="256"/>
      <c r="C37" s="256"/>
      <c r="D37" s="256"/>
      <c r="E37" s="256"/>
      <c r="F37" s="256"/>
      <c r="G37" s="256"/>
      <c r="H37" s="256"/>
      <c r="I37" s="256"/>
    </row>
    <row r="38" spans="1:9">
      <c r="A38" s="325" t="s">
        <v>56</v>
      </c>
      <c r="B38" s="325"/>
      <c r="C38" s="325"/>
      <c r="D38" s="325"/>
      <c r="E38" s="325"/>
      <c r="F38" s="325"/>
      <c r="G38" s="325"/>
      <c r="H38" s="325"/>
      <c r="I38" s="325"/>
    </row>
    <row r="39" spans="1:9">
      <c r="A39" s="258" t="s">
        <v>57</v>
      </c>
      <c r="B39" s="258"/>
      <c r="C39" s="258"/>
      <c r="D39" s="258"/>
      <c r="E39" s="258"/>
      <c r="F39" s="258"/>
      <c r="G39" s="258"/>
      <c r="H39" s="258"/>
      <c r="I39" s="258"/>
    </row>
    <row r="40" spans="1:9">
      <c r="A40" s="36" t="s">
        <v>58</v>
      </c>
      <c r="B40" s="258" t="s">
        <v>59</v>
      </c>
      <c r="C40" s="258"/>
      <c r="D40" s="258"/>
      <c r="E40" s="258"/>
      <c r="F40" s="258"/>
      <c r="G40" s="258"/>
      <c r="H40" s="36" t="s">
        <v>60</v>
      </c>
      <c r="I40" s="41" t="s">
        <v>43</v>
      </c>
    </row>
    <row r="41" spans="1:9">
      <c r="A41" s="35" t="s">
        <v>16</v>
      </c>
      <c r="B41" s="253" t="s">
        <v>61</v>
      </c>
      <c r="C41" s="253"/>
      <c r="D41" s="253"/>
      <c r="E41" s="253"/>
      <c r="F41" s="253"/>
      <c r="G41" s="253"/>
      <c r="H41" s="42">
        <f>1/12</f>
        <v>8.3333333333333329E-2</v>
      </c>
      <c r="I41" s="43">
        <f>H41*H36</f>
        <v>230.5791681818182</v>
      </c>
    </row>
    <row r="42" spans="1:9">
      <c r="A42" s="35" t="s">
        <v>18</v>
      </c>
      <c r="B42" s="253" t="s">
        <v>62</v>
      </c>
      <c r="C42" s="253"/>
      <c r="D42" s="253"/>
      <c r="E42" s="253"/>
      <c r="F42" s="253"/>
      <c r="G42" s="253"/>
      <c r="H42" s="44">
        <v>0.121</v>
      </c>
      <c r="I42" s="43">
        <f>H42*H36</f>
        <v>334.80095220000004</v>
      </c>
    </row>
    <row r="43" spans="1:9">
      <c r="A43" s="265" t="s">
        <v>63</v>
      </c>
      <c r="B43" s="265"/>
      <c r="C43" s="265"/>
      <c r="D43" s="265"/>
      <c r="E43" s="265"/>
      <c r="F43" s="265"/>
      <c r="G43" s="265"/>
      <c r="H43" s="266">
        <f>SUM(I41:I42)</f>
        <v>565.38012038181819</v>
      </c>
      <c r="I43" s="266"/>
    </row>
    <row r="44" spans="1:9">
      <c r="A44" s="267"/>
      <c r="B44" s="267"/>
      <c r="C44" s="267"/>
      <c r="D44" s="267"/>
      <c r="E44" s="267"/>
      <c r="F44" s="267"/>
      <c r="G44" s="267"/>
      <c r="H44" s="267"/>
      <c r="I44" s="267"/>
    </row>
    <row r="45" spans="1:9">
      <c r="A45" s="258" t="s">
        <v>64</v>
      </c>
      <c r="B45" s="258"/>
      <c r="C45" s="258"/>
      <c r="D45" s="258"/>
      <c r="E45" s="258"/>
      <c r="F45" s="258"/>
      <c r="G45" s="258"/>
      <c r="H45" s="258"/>
      <c r="I45" s="258"/>
    </row>
    <row r="46" spans="1:9">
      <c r="A46" s="36" t="s">
        <v>65</v>
      </c>
      <c r="B46" s="258" t="s">
        <v>66</v>
      </c>
      <c r="C46" s="258"/>
      <c r="D46" s="258"/>
      <c r="E46" s="258"/>
      <c r="F46" s="258"/>
      <c r="G46" s="258"/>
      <c r="H46" s="36" t="s">
        <v>60</v>
      </c>
      <c r="I46" s="41" t="s">
        <v>43</v>
      </c>
    </row>
    <row r="47" spans="1:9">
      <c r="A47" s="35" t="s">
        <v>16</v>
      </c>
      <c r="B47" s="253" t="s">
        <v>67</v>
      </c>
      <c r="C47" s="253"/>
      <c r="D47" s="253"/>
      <c r="E47" s="253"/>
      <c r="F47" s="253"/>
      <c r="G47" s="253"/>
      <c r="H47" s="45">
        <v>0.2</v>
      </c>
      <c r="I47" s="46">
        <f>H47*($H$36+H43)</f>
        <v>666.4660277127274</v>
      </c>
    </row>
    <row r="48" spans="1:9">
      <c r="A48" s="35" t="s">
        <v>18</v>
      </c>
      <c r="B48" s="253" t="s">
        <v>68</v>
      </c>
      <c r="C48" s="253"/>
      <c r="D48" s="253"/>
      <c r="E48" s="253"/>
      <c r="F48" s="253"/>
      <c r="G48" s="253"/>
      <c r="H48" s="45">
        <v>2.5000000000000001E-2</v>
      </c>
      <c r="I48" s="46">
        <f>H48*($H$36+H43)</f>
        <v>83.308253464090924</v>
      </c>
    </row>
    <row r="49" spans="1:14">
      <c r="A49" s="47" t="s">
        <v>21</v>
      </c>
      <c r="B49" s="48" t="s">
        <v>69</v>
      </c>
      <c r="C49" s="49"/>
      <c r="D49" s="49"/>
      <c r="E49" s="49"/>
      <c r="F49" s="49"/>
      <c r="G49" s="50"/>
      <c r="H49" s="51">
        <v>0.03</v>
      </c>
      <c r="I49" s="46">
        <f>H49*($H$36+H43)</f>
        <v>99.969904156909095</v>
      </c>
    </row>
    <row r="50" spans="1:14">
      <c r="A50" s="47" t="s">
        <v>23</v>
      </c>
      <c r="B50" s="253" t="s">
        <v>70</v>
      </c>
      <c r="C50" s="253"/>
      <c r="D50" s="253"/>
      <c r="E50" s="253"/>
      <c r="F50" s="253"/>
      <c r="G50" s="253"/>
      <c r="H50" s="45">
        <v>1.4999999999999999E-2</v>
      </c>
      <c r="I50" s="46">
        <f>H50*($H$36+H43)</f>
        <v>49.984952078454548</v>
      </c>
    </row>
    <row r="51" spans="1:14">
      <c r="A51" s="35" t="s">
        <v>49</v>
      </c>
      <c r="B51" s="253" t="s">
        <v>71</v>
      </c>
      <c r="C51" s="253"/>
      <c r="D51" s="253"/>
      <c r="E51" s="253"/>
      <c r="F51" s="253"/>
      <c r="G51" s="253"/>
      <c r="H51" s="52">
        <v>0.01</v>
      </c>
      <c r="I51" s="46">
        <f>H51*($H$36+H43)</f>
        <v>33.32330138563637</v>
      </c>
    </row>
    <row r="52" spans="1:14">
      <c r="A52" s="35" t="s">
        <v>51</v>
      </c>
      <c r="B52" s="253" t="s">
        <v>72</v>
      </c>
      <c r="C52" s="253"/>
      <c r="D52" s="253"/>
      <c r="E52" s="253"/>
      <c r="F52" s="253"/>
      <c r="G52" s="253"/>
      <c r="H52" s="45">
        <v>6.0000000000000001E-3</v>
      </c>
      <c r="I52" s="46">
        <f>H52*($H$36+H43)</f>
        <v>19.993980831381823</v>
      </c>
    </row>
    <row r="53" spans="1:14">
      <c r="A53" s="35" t="s">
        <v>53</v>
      </c>
      <c r="B53" s="253" t="s">
        <v>73</v>
      </c>
      <c r="C53" s="253"/>
      <c r="D53" s="253"/>
      <c r="E53" s="253"/>
      <c r="F53" s="253"/>
      <c r="G53" s="253"/>
      <c r="H53" s="45">
        <v>2E-3</v>
      </c>
      <c r="I53" s="46">
        <f>H53*($H$36+H43)</f>
        <v>6.6646602771272736</v>
      </c>
    </row>
    <row r="54" spans="1:14">
      <c r="A54" s="35" t="s">
        <v>74</v>
      </c>
      <c r="B54" s="253" t="s">
        <v>75</v>
      </c>
      <c r="C54" s="253"/>
      <c r="D54" s="253"/>
      <c r="E54" s="253"/>
      <c r="F54" s="253"/>
      <c r="G54" s="253"/>
      <c r="H54" s="52">
        <v>0.08</v>
      </c>
      <c r="I54" s="46">
        <f>H54*($H$36+H43)</f>
        <v>266.58641108509096</v>
      </c>
    </row>
    <row r="55" spans="1:14">
      <c r="A55" s="265" t="s">
        <v>76</v>
      </c>
      <c r="B55" s="265"/>
      <c r="C55" s="265"/>
      <c r="D55" s="265"/>
      <c r="E55" s="265"/>
      <c r="F55" s="265"/>
      <c r="G55" s="265"/>
      <c r="H55" s="53">
        <f>SUM(H47:H54)</f>
        <v>0.36800000000000005</v>
      </c>
      <c r="I55" s="86">
        <f>H55*($H$36+H43)</f>
        <v>1226.2974909914185</v>
      </c>
    </row>
    <row r="56" spans="1:14">
      <c r="A56" s="267"/>
      <c r="B56" s="267"/>
      <c r="C56" s="267"/>
      <c r="D56" s="267"/>
      <c r="E56" s="267"/>
      <c r="F56" s="267"/>
      <c r="G56" s="267"/>
      <c r="H56" s="267"/>
      <c r="I56" s="267"/>
    </row>
    <row r="57" spans="1:14">
      <c r="A57" s="265" t="s">
        <v>77</v>
      </c>
      <c r="B57" s="265"/>
      <c r="C57" s="265"/>
      <c r="D57" s="265"/>
      <c r="E57" s="265"/>
      <c r="F57" s="265"/>
      <c r="G57" s="265"/>
      <c r="H57" s="265"/>
      <c r="I57" s="265"/>
    </row>
    <row r="58" spans="1:14">
      <c r="A58" s="36" t="s">
        <v>78</v>
      </c>
      <c r="B58" s="258" t="s">
        <v>79</v>
      </c>
      <c r="C58" s="258"/>
      <c r="D58" s="258"/>
      <c r="E58" s="258"/>
      <c r="F58" s="258"/>
      <c r="G58" s="258"/>
      <c r="H58" s="265" t="s">
        <v>43</v>
      </c>
      <c r="I58" s="265"/>
      <c r="K58" s="35" t="s">
        <v>80</v>
      </c>
      <c r="L58" s="35" t="s">
        <v>81</v>
      </c>
      <c r="M58" s="35" t="s">
        <v>82</v>
      </c>
      <c r="N58" s="35" t="s">
        <v>83</v>
      </c>
    </row>
    <row r="59" spans="1:14">
      <c r="A59" s="55" t="s">
        <v>84</v>
      </c>
      <c r="B59" s="250" t="s">
        <v>85</v>
      </c>
      <c r="C59" s="250"/>
      <c r="D59" s="250"/>
      <c r="E59" s="250"/>
      <c r="F59" s="250"/>
      <c r="G59" s="250"/>
      <c r="H59" s="315">
        <f>(K59*L59*M59)-N59</f>
        <v>25.855800000000002</v>
      </c>
      <c r="I59" s="315"/>
      <c r="K59" s="56">
        <v>4.7</v>
      </c>
      <c r="L59" s="35">
        <v>2</v>
      </c>
      <c r="M59" s="35">
        <v>15</v>
      </c>
      <c r="N59" s="56">
        <f>H29*0.06</f>
        <v>115.1442</v>
      </c>
    </row>
    <row r="60" spans="1:14">
      <c r="A60" s="57" t="s">
        <v>18</v>
      </c>
      <c r="B60" s="250" t="s">
        <v>86</v>
      </c>
      <c r="C60" s="250"/>
      <c r="D60" s="250"/>
      <c r="E60" s="250"/>
      <c r="F60" s="250"/>
      <c r="G60" s="250"/>
      <c r="H60" s="316">
        <f>(L61*M61)-N61</f>
        <v>454.2</v>
      </c>
      <c r="I60" s="316"/>
      <c r="K60" s="35" t="s">
        <v>87</v>
      </c>
      <c r="L60" s="35" t="s">
        <v>88</v>
      </c>
      <c r="M60" s="35" t="s">
        <v>82</v>
      </c>
      <c r="N60" s="35" t="s">
        <v>83</v>
      </c>
    </row>
    <row r="61" spans="1:14">
      <c r="A61" s="35" t="s">
        <v>21</v>
      </c>
      <c r="B61" s="270" t="s">
        <v>89</v>
      </c>
      <c r="C61" s="270"/>
      <c r="D61" s="270"/>
      <c r="E61" s="270"/>
      <c r="F61" s="270"/>
      <c r="G61" s="270"/>
      <c r="H61" s="260">
        <f>16.73*0.8</f>
        <v>13.384</v>
      </c>
      <c r="I61" s="260"/>
      <c r="K61" s="35" t="s">
        <v>90</v>
      </c>
      <c r="L61" s="56">
        <v>37.85</v>
      </c>
      <c r="M61" s="35">
        <v>15</v>
      </c>
      <c r="N61" s="56">
        <f>(L61*M61*0.2)</f>
        <v>113.55000000000001</v>
      </c>
    </row>
    <row r="62" spans="1:14">
      <c r="A62" s="35" t="s">
        <v>23</v>
      </c>
      <c r="B62" s="270" t="s">
        <v>91</v>
      </c>
      <c r="C62" s="270"/>
      <c r="D62" s="270"/>
      <c r="E62" s="270"/>
      <c r="F62" s="270"/>
      <c r="G62" s="270"/>
      <c r="H62" s="260">
        <v>2.5</v>
      </c>
      <c r="I62" s="260"/>
    </row>
    <row r="63" spans="1:14">
      <c r="A63" s="35" t="s">
        <v>49</v>
      </c>
      <c r="B63" s="270" t="s">
        <v>92</v>
      </c>
      <c r="C63" s="270"/>
      <c r="D63" s="270"/>
      <c r="E63" s="270"/>
      <c r="F63" s="270"/>
      <c r="G63" s="270"/>
      <c r="H63" s="260">
        <v>29.66</v>
      </c>
      <c r="I63" s="260"/>
    </row>
    <row r="64" spans="1:14">
      <c r="A64" s="265" t="s">
        <v>63</v>
      </c>
      <c r="B64" s="265"/>
      <c r="C64" s="265"/>
      <c r="D64" s="265"/>
      <c r="E64" s="265"/>
      <c r="F64" s="265"/>
      <c r="G64" s="265"/>
      <c r="H64" s="266">
        <f>SUM(H59:I63)</f>
        <v>525.59979999999996</v>
      </c>
      <c r="I64" s="266"/>
    </row>
    <row r="65" spans="1:9">
      <c r="A65" s="245"/>
      <c r="B65" s="245"/>
      <c r="C65" s="245"/>
      <c r="D65" s="245"/>
      <c r="E65" s="245"/>
      <c r="F65" s="245"/>
      <c r="G65" s="245"/>
      <c r="H65" s="245"/>
      <c r="I65" s="245"/>
    </row>
    <row r="66" spans="1:9">
      <c r="A66" s="273" t="s">
        <v>93</v>
      </c>
      <c r="B66" s="273"/>
      <c r="C66" s="273"/>
      <c r="D66" s="273"/>
      <c r="E66" s="273"/>
      <c r="F66" s="273"/>
      <c r="G66" s="273"/>
      <c r="H66" s="273"/>
      <c r="I66" s="273"/>
    </row>
    <row r="67" spans="1:9">
      <c r="A67" s="274"/>
      <c r="B67" s="274"/>
      <c r="C67" s="274"/>
      <c r="D67" s="274"/>
      <c r="E67" s="274"/>
      <c r="F67" s="274"/>
      <c r="G67" s="274"/>
      <c r="H67" s="274"/>
      <c r="I67" s="274"/>
    </row>
    <row r="68" spans="1:9">
      <c r="A68" s="58">
        <v>2</v>
      </c>
      <c r="B68" s="275" t="s">
        <v>94</v>
      </c>
      <c r="C68" s="275"/>
      <c r="D68" s="275"/>
      <c r="E68" s="275"/>
      <c r="F68" s="275"/>
      <c r="G68" s="275"/>
      <c r="H68" s="276" t="s">
        <v>43</v>
      </c>
      <c r="I68" s="276"/>
    </row>
    <row r="69" spans="1:9">
      <c r="A69" s="37" t="s">
        <v>58</v>
      </c>
      <c r="B69" s="270" t="s">
        <v>95</v>
      </c>
      <c r="C69" s="270"/>
      <c r="D69" s="270"/>
      <c r="E69" s="270"/>
      <c r="F69" s="270"/>
      <c r="G69" s="270"/>
      <c r="H69" s="281">
        <f>H43</f>
        <v>565.38012038181819</v>
      </c>
      <c r="I69" s="281"/>
    </row>
    <row r="70" spans="1:9">
      <c r="A70" s="37" t="s">
        <v>65</v>
      </c>
      <c r="B70" s="270" t="s">
        <v>66</v>
      </c>
      <c r="C70" s="270"/>
      <c r="D70" s="270"/>
      <c r="E70" s="270"/>
      <c r="F70" s="270"/>
      <c r="G70" s="270"/>
      <c r="H70" s="281">
        <f>I55</f>
        <v>1226.2974909914185</v>
      </c>
      <c r="I70" s="281"/>
    </row>
    <row r="71" spans="1:9">
      <c r="A71" s="37" t="s">
        <v>78</v>
      </c>
      <c r="B71" s="270" t="s">
        <v>79</v>
      </c>
      <c r="C71" s="270"/>
      <c r="D71" s="270"/>
      <c r="E71" s="270"/>
      <c r="F71" s="270"/>
      <c r="G71" s="270"/>
      <c r="H71" s="281">
        <f>H64</f>
        <v>525.59979999999996</v>
      </c>
      <c r="I71" s="281"/>
    </row>
    <row r="72" spans="1:9">
      <c r="A72" s="265" t="s">
        <v>63</v>
      </c>
      <c r="B72" s="265"/>
      <c r="C72" s="265"/>
      <c r="D72" s="265"/>
      <c r="E72" s="265"/>
      <c r="F72" s="265"/>
      <c r="G72" s="265"/>
      <c r="H72" s="266">
        <f>SUM(H69:I71)</f>
        <v>2317.2774113732366</v>
      </c>
      <c r="I72" s="266"/>
    </row>
    <row r="73" spans="1:9">
      <c r="A73" s="278"/>
      <c r="B73" s="278"/>
      <c r="C73" s="278"/>
      <c r="D73" s="278"/>
      <c r="E73" s="278"/>
      <c r="F73" s="278"/>
      <c r="G73" s="278"/>
      <c r="H73" s="278"/>
      <c r="I73" s="278"/>
    </row>
    <row r="74" spans="1:9">
      <c r="A74" s="325" t="s">
        <v>96</v>
      </c>
      <c r="B74" s="325"/>
      <c r="C74" s="325"/>
      <c r="D74" s="325"/>
      <c r="E74" s="325"/>
      <c r="F74" s="325"/>
      <c r="G74" s="325"/>
      <c r="H74" s="325"/>
      <c r="I74" s="325"/>
    </row>
    <row r="75" spans="1:9">
      <c r="A75" s="36">
        <v>3</v>
      </c>
      <c r="B75" s="258" t="s">
        <v>97</v>
      </c>
      <c r="C75" s="258"/>
      <c r="D75" s="258"/>
      <c r="E75" s="258"/>
      <c r="F75" s="258"/>
      <c r="G75" s="258"/>
      <c r="H75" s="36" t="s">
        <v>60</v>
      </c>
      <c r="I75" s="41" t="s">
        <v>43</v>
      </c>
    </row>
    <row r="76" spans="1:9">
      <c r="A76" s="35" t="s">
        <v>16</v>
      </c>
      <c r="B76" s="253" t="s">
        <v>98</v>
      </c>
      <c r="C76" s="253"/>
      <c r="D76" s="253"/>
      <c r="E76" s="253"/>
      <c r="F76" s="253"/>
      <c r="G76" s="253"/>
      <c r="H76" s="59">
        <v>4.1999999999999997E-3</v>
      </c>
      <c r="I76" s="46">
        <f t="shared" ref="I76:I81" si="0">H76*$H$36</f>
        <v>11.621190076363638</v>
      </c>
    </row>
    <row r="77" spans="1:9">
      <c r="A77" s="35" t="s">
        <v>18</v>
      </c>
      <c r="B77" s="253" t="s">
        <v>99</v>
      </c>
      <c r="C77" s="253"/>
      <c r="D77" s="253"/>
      <c r="E77" s="253"/>
      <c r="F77" s="253"/>
      <c r="G77" s="253"/>
      <c r="H77" s="59">
        <v>3.3300000000000002E-4</v>
      </c>
      <c r="I77" s="46">
        <f t="shared" si="0"/>
        <v>0.92139435605454556</v>
      </c>
    </row>
    <row r="78" spans="1:9">
      <c r="A78" s="35" t="s">
        <v>21</v>
      </c>
      <c r="B78" s="253" t="s">
        <v>173</v>
      </c>
      <c r="C78" s="253"/>
      <c r="D78" s="253"/>
      <c r="E78" s="253"/>
      <c r="F78" s="253"/>
      <c r="G78" s="253"/>
      <c r="H78" s="59">
        <v>2E-3</v>
      </c>
      <c r="I78" s="46">
        <f t="shared" si="0"/>
        <v>5.5339000363636366</v>
      </c>
    </row>
    <row r="79" spans="1:9">
      <c r="A79" s="35" t="s">
        <v>23</v>
      </c>
      <c r="B79" s="253" t="s">
        <v>174</v>
      </c>
      <c r="C79" s="253"/>
      <c r="D79" s="253"/>
      <c r="E79" s="253"/>
      <c r="F79" s="253"/>
      <c r="G79" s="253"/>
      <c r="H79" s="59">
        <v>1.9400000000000001E-2</v>
      </c>
      <c r="I79" s="46">
        <f t="shared" si="0"/>
        <v>53.678830352727282</v>
      </c>
    </row>
    <row r="80" spans="1:9">
      <c r="A80" s="35" t="s">
        <v>49</v>
      </c>
      <c r="B80" s="253" t="s">
        <v>102</v>
      </c>
      <c r="C80" s="253"/>
      <c r="D80" s="253"/>
      <c r="E80" s="253"/>
      <c r="F80" s="253"/>
      <c r="G80" s="253"/>
      <c r="H80" s="59">
        <v>7.1399999999999996E-3</v>
      </c>
      <c r="I80" s="46">
        <f t="shared" si="0"/>
        <v>19.756023129818182</v>
      </c>
    </row>
    <row r="81" spans="1:9">
      <c r="A81" s="35" t="s">
        <v>51</v>
      </c>
      <c r="B81" s="253" t="s">
        <v>175</v>
      </c>
      <c r="C81" s="253"/>
      <c r="D81" s="253"/>
      <c r="E81" s="253"/>
      <c r="F81" s="253"/>
      <c r="G81" s="253"/>
      <c r="H81" s="59">
        <v>3.7999999999999999E-2</v>
      </c>
      <c r="I81" s="46">
        <f t="shared" si="0"/>
        <v>105.1441006909091</v>
      </c>
    </row>
    <row r="82" spans="1:9">
      <c r="A82" s="265" t="s">
        <v>63</v>
      </c>
      <c r="B82" s="265"/>
      <c r="C82" s="265"/>
      <c r="D82" s="265"/>
      <c r="E82" s="265"/>
      <c r="F82" s="265"/>
      <c r="G82" s="265"/>
      <c r="H82" s="266">
        <f>SUM(I76:I81)</f>
        <v>196.65543864223639</v>
      </c>
      <c r="I82" s="266"/>
    </row>
    <row r="83" spans="1:9">
      <c r="A83" s="317"/>
      <c r="B83" s="317"/>
      <c r="C83" s="317"/>
      <c r="D83" s="317"/>
      <c r="E83" s="317"/>
      <c r="F83" s="317"/>
      <c r="G83" s="317"/>
      <c r="H83" s="317"/>
      <c r="I83" s="317"/>
    </row>
    <row r="84" spans="1:9">
      <c r="A84" s="325" t="s">
        <v>106</v>
      </c>
      <c r="B84" s="325"/>
      <c r="C84" s="325"/>
      <c r="D84" s="325"/>
      <c r="E84" s="325"/>
      <c r="F84" s="325"/>
      <c r="G84" s="325"/>
      <c r="H84" s="325"/>
      <c r="I84" s="325"/>
    </row>
    <row r="85" spans="1:9">
      <c r="A85" s="60" t="s">
        <v>107</v>
      </c>
      <c r="B85" s="61"/>
      <c r="C85" s="61"/>
      <c r="D85" s="61"/>
      <c r="E85" s="61"/>
      <c r="F85" s="61"/>
      <c r="G85" s="61"/>
      <c r="H85" s="61"/>
      <c r="I85" s="62">
        <f>H36+H72+H82-H59-H60</f>
        <v>4800.8270681972917</v>
      </c>
    </row>
    <row r="86" spans="1:9">
      <c r="A86" s="36" t="s">
        <v>108</v>
      </c>
      <c r="B86" s="258" t="s">
        <v>109</v>
      </c>
      <c r="C86" s="258"/>
      <c r="D86" s="258"/>
      <c r="E86" s="258"/>
      <c r="F86" s="258"/>
      <c r="G86" s="258"/>
      <c r="H86" s="36" t="s">
        <v>60</v>
      </c>
      <c r="I86" s="36" t="s">
        <v>43</v>
      </c>
    </row>
    <row r="87" spans="1:9">
      <c r="A87" s="35" t="s">
        <v>16</v>
      </c>
      <c r="B87" s="253" t="s">
        <v>110</v>
      </c>
      <c r="C87" s="253"/>
      <c r="D87" s="253"/>
      <c r="E87" s="253"/>
      <c r="F87" s="253"/>
      <c r="G87" s="253"/>
      <c r="H87" s="42">
        <v>1.6199999999999999E-2</v>
      </c>
      <c r="I87" s="43">
        <f t="shared" ref="I87:I92" si="1">H87*$I$85</f>
        <v>77.77339850479612</v>
      </c>
    </row>
    <row r="88" spans="1:9">
      <c r="A88" s="35" t="s">
        <v>18</v>
      </c>
      <c r="B88" s="253" t="s">
        <v>111</v>
      </c>
      <c r="C88" s="253"/>
      <c r="D88" s="253"/>
      <c r="E88" s="253"/>
      <c r="F88" s="253"/>
      <c r="G88" s="253"/>
      <c r="H88" s="42">
        <v>7.3000000000000001E-3</v>
      </c>
      <c r="I88" s="43">
        <f t="shared" si="1"/>
        <v>35.046037597840233</v>
      </c>
    </row>
    <row r="89" spans="1:9">
      <c r="A89" s="35" t="s">
        <v>21</v>
      </c>
      <c r="B89" s="253" t="s">
        <v>112</v>
      </c>
      <c r="C89" s="253"/>
      <c r="D89" s="253"/>
      <c r="E89" s="253"/>
      <c r="F89" s="253"/>
      <c r="G89" s="253"/>
      <c r="H89" s="42">
        <v>9.7999999999999997E-3</v>
      </c>
      <c r="I89" s="43">
        <f t="shared" si="1"/>
        <v>47.048105268333458</v>
      </c>
    </row>
    <row r="90" spans="1:9">
      <c r="A90" s="35" t="s">
        <v>23</v>
      </c>
      <c r="B90" s="253" t="s">
        <v>113</v>
      </c>
      <c r="C90" s="253"/>
      <c r="D90" s="253"/>
      <c r="E90" s="253"/>
      <c r="F90" s="253"/>
      <c r="G90" s="253"/>
      <c r="H90" s="42">
        <v>3.2000000000000002E-3</v>
      </c>
      <c r="I90" s="43">
        <f t="shared" si="1"/>
        <v>15.362646618231334</v>
      </c>
    </row>
    <row r="91" spans="1:9">
      <c r="A91" s="35" t="s">
        <v>49</v>
      </c>
      <c r="B91" s="253" t="s">
        <v>114</v>
      </c>
      <c r="C91" s="253"/>
      <c r="D91" s="253"/>
      <c r="E91" s="253"/>
      <c r="F91" s="253"/>
      <c r="G91" s="253"/>
      <c r="H91" s="42">
        <v>5.4000000000000003E-3</v>
      </c>
      <c r="I91" s="43">
        <f t="shared" si="1"/>
        <v>25.924466168265376</v>
      </c>
    </row>
    <row r="92" spans="1:9">
      <c r="A92" s="35" t="s">
        <v>51</v>
      </c>
      <c r="B92" s="253" t="s">
        <v>115</v>
      </c>
      <c r="C92" s="253"/>
      <c r="D92" s="253"/>
      <c r="E92" s="253"/>
      <c r="F92" s="253"/>
      <c r="G92" s="253"/>
      <c r="H92" s="42">
        <v>0</v>
      </c>
      <c r="I92" s="43">
        <f t="shared" si="1"/>
        <v>0</v>
      </c>
    </row>
    <row r="93" spans="1:9">
      <c r="A93" s="276" t="s">
        <v>63</v>
      </c>
      <c r="B93" s="276"/>
      <c r="C93" s="276"/>
      <c r="D93" s="276"/>
      <c r="E93" s="276"/>
      <c r="F93" s="276"/>
      <c r="G93" s="276"/>
      <c r="H93" s="63">
        <f>SUM(H87:H92)</f>
        <v>4.19E-2</v>
      </c>
      <c r="I93" s="64">
        <f>SUM(I87:I92)</f>
        <v>201.15465415746655</v>
      </c>
    </row>
    <row r="94" spans="1:9">
      <c r="A94" s="278"/>
      <c r="B94" s="278"/>
      <c r="C94" s="278"/>
      <c r="D94" s="278"/>
      <c r="E94" s="278"/>
      <c r="F94" s="278"/>
      <c r="G94" s="278"/>
      <c r="H94" s="278"/>
      <c r="I94" s="278"/>
    </row>
    <row r="95" spans="1:9">
      <c r="A95" s="265" t="s">
        <v>116</v>
      </c>
      <c r="B95" s="265"/>
      <c r="C95" s="265"/>
      <c r="D95" s="265"/>
      <c r="E95" s="265"/>
      <c r="F95" s="265"/>
      <c r="G95" s="265"/>
      <c r="H95" s="265"/>
      <c r="I95" s="265"/>
    </row>
    <row r="96" spans="1:9">
      <c r="A96" s="36" t="s">
        <v>117</v>
      </c>
      <c r="B96" s="258" t="s">
        <v>118</v>
      </c>
      <c r="C96" s="258"/>
      <c r="D96" s="258"/>
      <c r="E96" s="258"/>
      <c r="F96" s="258"/>
      <c r="G96" s="258"/>
      <c r="H96" s="36" t="s">
        <v>60</v>
      </c>
      <c r="I96" s="36" t="s">
        <v>43</v>
      </c>
    </row>
    <row r="97" spans="1:9">
      <c r="A97" s="35" t="s">
        <v>16</v>
      </c>
      <c r="B97" s="253" t="s">
        <v>119</v>
      </c>
      <c r="C97" s="253"/>
      <c r="D97" s="253"/>
      <c r="E97" s="253"/>
      <c r="F97" s="253"/>
      <c r="G97" s="253"/>
      <c r="H97" s="42"/>
      <c r="I97" s="43">
        <f>(H29+H30+H31)*H97</f>
        <v>0</v>
      </c>
    </row>
    <row r="98" spans="1:9">
      <c r="A98" s="265" t="s">
        <v>63</v>
      </c>
      <c r="B98" s="265"/>
      <c r="C98" s="265"/>
      <c r="D98" s="265"/>
      <c r="E98" s="265"/>
      <c r="F98" s="265"/>
      <c r="G98" s="265"/>
      <c r="H98" s="280">
        <f>SUM(I94:I97)</f>
        <v>0</v>
      </c>
      <c r="I98" s="280"/>
    </row>
    <row r="99" spans="1:9" ht="12.75" customHeight="1">
      <c r="A99" s="245"/>
      <c r="B99" s="245"/>
      <c r="C99" s="245"/>
      <c r="D99" s="245"/>
      <c r="E99" s="245"/>
      <c r="F99" s="245"/>
      <c r="G99" s="245"/>
      <c r="H99" s="245"/>
      <c r="I99" s="245"/>
    </row>
    <row r="100" spans="1:9">
      <c r="A100" s="273" t="s">
        <v>120</v>
      </c>
      <c r="B100" s="273"/>
      <c r="C100" s="273"/>
      <c r="D100" s="273"/>
      <c r="E100" s="273"/>
      <c r="F100" s="273"/>
      <c r="G100" s="273"/>
      <c r="H100" s="273"/>
      <c r="I100" s="273"/>
    </row>
    <row r="101" spans="1:9">
      <c r="A101" s="274"/>
      <c r="B101" s="274"/>
      <c r="C101" s="274"/>
      <c r="D101" s="274"/>
      <c r="E101" s="274"/>
      <c r="F101" s="274"/>
      <c r="G101" s="274"/>
      <c r="H101" s="274"/>
      <c r="I101" s="274"/>
    </row>
    <row r="102" spans="1:9">
      <c r="A102" s="58">
        <v>4</v>
      </c>
      <c r="B102" s="275" t="s">
        <v>94</v>
      </c>
      <c r="C102" s="275"/>
      <c r="D102" s="275"/>
      <c r="E102" s="275"/>
      <c r="F102" s="275"/>
      <c r="G102" s="275"/>
      <c r="H102" s="276" t="s">
        <v>43</v>
      </c>
      <c r="I102" s="276"/>
    </row>
    <row r="103" spans="1:9">
      <c r="A103" s="37" t="s">
        <v>108</v>
      </c>
      <c r="B103" s="270" t="s">
        <v>121</v>
      </c>
      <c r="C103" s="270"/>
      <c r="D103" s="270"/>
      <c r="E103" s="270"/>
      <c r="F103" s="270"/>
      <c r="G103" s="270"/>
      <c r="H103" s="281">
        <f>I93</f>
        <v>201.15465415746655</v>
      </c>
      <c r="I103" s="281"/>
    </row>
    <row r="104" spans="1:9">
      <c r="A104" s="37" t="s">
        <v>117</v>
      </c>
      <c r="B104" s="270" t="s">
        <v>118</v>
      </c>
      <c r="C104" s="270"/>
      <c r="D104" s="270"/>
      <c r="E104" s="270"/>
      <c r="F104" s="270"/>
      <c r="G104" s="270"/>
      <c r="H104" s="281">
        <f>H98</f>
        <v>0</v>
      </c>
      <c r="I104" s="281"/>
    </row>
    <row r="105" spans="1:9">
      <c r="A105" s="265" t="s">
        <v>63</v>
      </c>
      <c r="B105" s="265"/>
      <c r="C105" s="265"/>
      <c r="D105" s="265"/>
      <c r="E105" s="265"/>
      <c r="F105" s="265"/>
      <c r="G105" s="265"/>
      <c r="H105" s="282">
        <f>SUM(H103:I104)</f>
        <v>201.15465415746655</v>
      </c>
      <c r="I105" s="282"/>
    </row>
    <row r="106" spans="1:9">
      <c r="A106" s="278"/>
      <c r="B106" s="278"/>
      <c r="C106" s="278"/>
      <c r="D106" s="278"/>
      <c r="E106" s="278"/>
      <c r="F106" s="278"/>
      <c r="G106" s="278"/>
      <c r="H106" s="278"/>
      <c r="I106" s="278"/>
    </row>
    <row r="107" spans="1:9">
      <c r="A107" s="325" t="s">
        <v>122</v>
      </c>
      <c r="B107" s="325"/>
      <c r="C107" s="325"/>
      <c r="D107" s="325"/>
      <c r="E107" s="325"/>
      <c r="F107" s="325"/>
      <c r="G107" s="325"/>
      <c r="H107" s="325"/>
      <c r="I107" s="325"/>
    </row>
    <row r="108" spans="1:9">
      <c r="A108" s="36">
        <v>5</v>
      </c>
      <c r="B108" s="258" t="s">
        <v>123</v>
      </c>
      <c r="C108" s="258"/>
      <c r="D108" s="258"/>
      <c r="E108" s="258"/>
      <c r="F108" s="258"/>
      <c r="G108" s="258"/>
      <c r="H108" s="265" t="s">
        <v>43</v>
      </c>
      <c r="I108" s="265"/>
    </row>
    <row r="109" spans="1:9">
      <c r="A109" s="37" t="s">
        <v>16</v>
      </c>
      <c r="B109" s="270" t="s">
        <v>124</v>
      </c>
      <c r="C109" s="270"/>
      <c r="D109" s="270"/>
      <c r="E109" s="270"/>
      <c r="F109" s="270"/>
      <c r="G109" s="270"/>
      <c r="H109" s="283">
        <f>uniformes!F25</f>
        <v>112.655</v>
      </c>
      <c r="I109" s="283"/>
    </row>
    <row r="110" spans="1:9">
      <c r="A110" s="37" t="s">
        <v>18</v>
      </c>
      <c r="B110" s="270" t="s">
        <v>176</v>
      </c>
      <c r="C110" s="270"/>
      <c r="D110" s="270"/>
      <c r="E110" s="270"/>
      <c r="F110" s="270"/>
      <c r="G110" s="270"/>
      <c r="H110" s="281">
        <f>'materiais e equipamentos'!G22</f>
        <v>94.76831649831648</v>
      </c>
      <c r="I110" s="281"/>
    </row>
    <row r="111" spans="1:9">
      <c r="A111" s="37" t="s">
        <v>21</v>
      </c>
      <c r="B111" s="270" t="s">
        <v>177</v>
      </c>
      <c r="C111" s="270"/>
      <c r="D111" s="270"/>
      <c r="E111" s="270"/>
      <c r="F111" s="270"/>
      <c r="G111" s="270"/>
      <c r="H111" s="281">
        <f>'materiais e equipamentos'!G9</f>
        <v>4.237070707070707</v>
      </c>
      <c r="I111" s="281"/>
    </row>
    <row r="112" spans="1:9">
      <c r="A112" s="37" t="s">
        <v>23</v>
      </c>
      <c r="B112" s="270"/>
      <c r="C112" s="270"/>
      <c r="D112" s="270"/>
      <c r="E112" s="270"/>
      <c r="F112" s="270"/>
      <c r="G112" s="270"/>
      <c r="H112" s="283"/>
      <c r="I112" s="283"/>
    </row>
    <row r="113" spans="1:9">
      <c r="A113" s="37" t="s">
        <v>49</v>
      </c>
      <c r="B113" s="270"/>
      <c r="C113" s="270"/>
      <c r="D113" s="270"/>
      <c r="E113" s="270"/>
      <c r="F113" s="270"/>
      <c r="G113" s="270"/>
      <c r="H113" s="283"/>
      <c r="I113" s="283"/>
    </row>
    <row r="114" spans="1:9">
      <c r="A114" s="276" t="s">
        <v>76</v>
      </c>
      <c r="B114" s="276"/>
      <c r="C114" s="276"/>
      <c r="D114" s="276"/>
      <c r="E114" s="276"/>
      <c r="F114" s="276"/>
      <c r="G114" s="276"/>
      <c r="H114" s="285">
        <f>SUM(H109:I113)</f>
        <v>211.66038720538717</v>
      </c>
      <c r="I114" s="285"/>
    </row>
    <row r="115" spans="1:9">
      <c r="A115" s="286"/>
      <c r="B115" s="286"/>
      <c r="C115" s="286"/>
      <c r="D115" s="286"/>
      <c r="E115" s="286"/>
      <c r="F115" s="286"/>
      <c r="G115" s="286"/>
      <c r="H115" s="286"/>
      <c r="I115" s="286"/>
    </row>
    <row r="116" spans="1:9">
      <c r="A116" s="325" t="s">
        <v>127</v>
      </c>
      <c r="B116" s="325"/>
      <c r="C116" s="325"/>
      <c r="D116" s="325"/>
      <c r="E116" s="325"/>
      <c r="F116" s="325"/>
      <c r="G116" s="325"/>
      <c r="H116" s="325"/>
      <c r="I116" s="325"/>
    </row>
    <row r="117" spans="1:9">
      <c r="A117" s="58">
        <v>6</v>
      </c>
      <c r="B117" s="275" t="s">
        <v>128</v>
      </c>
      <c r="C117" s="275"/>
      <c r="D117" s="275"/>
      <c r="E117" s="275"/>
      <c r="F117" s="275"/>
      <c r="G117" s="275"/>
      <c r="H117" s="58" t="s">
        <v>60</v>
      </c>
      <c r="I117" s="58" t="s">
        <v>43</v>
      </c>
    </row>
    <row r="118" spans="1:9">
      <c r="A118" s="37" t="s">
        <v>16</v>
      </c>
      <c r="B118" s="270" t="s">
        <v>129</v>
      </c>
      <c r="C118" s="270"/>
      <c r="D118" s="270"/>
      <c r="E118" s="270"/>
      <c r="F118" s="270"/>
      <c r="G118" s="270"/>
      <c r="H118" s="67">
        <v>0.05</v>
      </c>
      <c r="I118" s="68">
        <f>H135*H118</f>
        <v>284.68489547800726</v>
      </c>
    </row>
    <row r="119" spans="1:9">
      <c r="A119" s="37" t="s">
        <v>18</v>
      </c>
      <c r="B119" s="270" t="s">
        <v>130</v>
      </c>
      <c r="C119" s="270"/>
      <c r="D119" s="270"/>
      <c r="E119" s="270"/>
      <c r="F119" s="270"/>
      <c r="G119" s="270"/>
      <c r="H119" s="67">
        <v>0.1</v>
      </c>
      <c r="I119" s="68">
        <f>(I118+H135)*H119</f>
        <v>597.83828050381533</v>
      </c>
    </row>
    <row r="120" spans="1:9">
      <c r="A120" s="37" t="s">
        <v>21</v>
      </c>
      <c r="B120" s="270" t="s">
        <v>131</v>
      </c>
      <c r="C120" s="270"/>
      <c r="D120" s="270"/>
      <c r="E120" s="270"/>
      <c r="F120" s="270"/>
      <c r="G120" s="270"/>
      <c r="H120" s="67">
        <f>H121+H122+H123</f>
        <v>8.6499999999999994E-2</v>
      </c>
      <c r="I120" s="68"/>
    </row>
    <row r="121" spans="1:9">
      <c r="A121" s="287" t="s">
        <v>132</v>
      </c>
      <c r="B121" s="287"/>
      <c r="C121" s="288" t="s">
        <v>133</v>
      </c>
      <c r="D121" s="38" t="s">
        <v>134</v>
      </c>
      <c r="E121" s="289" t="s">
        <v>135</v>
      </c>
      <c r="F121" s="289"/>
      <c r="G121" s="289"/>
      <c r="H121" s="67">
        <v>6.4999999999999997E-3</v>
      </c>
      <c r="I121" s="68">
        <f>H121*$H$137</f>
        <v>46.793034544086254</v>
      </c>
    </row>
    <row r="122" spans="1:9">
      <c r="A122" s="287" t="s">
        <v>136</v>
      </c>
      <c r="B122" s="287"/>
      <c r="C122" s="288"/>
      <c r="D122" s="38" t="s">
        <v>137</v>
      </c>
      <c r="E122" s="289"/>
      <c r="F122" s="289"/>
      <c r="G122" s="289"/>
      <c r="H122" s="69">
        <v>0.03</v>
      </c>
      <c r="I122" s="68">
        <f>H122*$H$137</f>
        <v>215.96785174193656</v>
      </c>
    </row>
    <row r="123" spans="1:9">
      <c r="A123" s="287" t="s">
        <v>138</v>
      </c>
      <c r="B123" s="287"/>
      <c r="C123" s="70" t="s">
        <v>139</v>
      </c>
      <c r="D123" s="38" t="s">
        <v>140</v>
      </c>
      <c r="E123" s="39"/>
      <c r="F123" s="39"/>
      <c r="G123" s="40"/>
      <c r="H123" s="67">
        <v>0.05</v>
      </c>
      <c r="I123" s="68">
        <f>H123*$H$137</f>
        <v>359.94641956989426</v>
      </c>
    </row>
    <row r="124" spans="1:9">
      <c r="A124" s="276" t="s">
        <v>76</v>
      </c>
      <c r="B124" s="276"/>
      <c r="C124" s="276"/>
      <c r="D124" s="276"/>
      <c r="E124" s="276"/>
      <c r="F124" s="276"/>
      <c r="G124" s="276"/>
      <c r="H124" s="71"/>
      <c r="I124" s="72">
        <f>SUM(I118:I123)</f>
        <v>1505.2304818377397</v>
      </c>
    </row>
    <row r="125" spans="1:9" ht="41.1" customHeight="1">
      <c r="A125" s="279" t="s">
        <v>141</v>
      </c>
      <c r="B125" s="279"/>
      <c r="C125" s="279"/>
      <c r="D125" s="279"/>
      <c r="E125" s="279"/>
      <c r="F125" s="279"/>
      <c r="G125" s="279"/>
      <c r="H125" s="279"/>
      <c r="I125" s="279"/>
    </row>
    <row r="126" spans="1:9" ht="49.9" customHeight="1">
      <c r="A126" s="279" t="s">
        <v>142</v>
      </c>
      <c r="B126" s="279"/>
      <c r="C126" s="279"/>
      <c r="D126" s="279"/>
      <c r="E126" s="279"/>
      <c r="F126" s="279"/>
      <c r="G126" s="279"/>
      <c r="H126" s="279"/>
      <c r="I126" s="279"/>
    </row>
    <row r="127" spans="1:9">
      <c r="A127" s="326" t="s">
        <v>143</v>
      </c>
      <c r="B127" s="326"/>
      <c r="C127" s="326"/>
      <c r="D127" s="326"/>
      <c r="E127" s="326"/>
      <c r="F127" s="326"/>
      <c r="G127" s="326"/>
      <c r="H127" s="326"/>
      <c r="I127" s="326"/>
    </row>
    <row r="128" spans="1:9">
      <c r="A128" s="291"/>
      <c r="B128" s="291"/>
      <c r="C128" s="291"/>
      <c r="D128" s="291"/>
      <c r="E128" s="291"/>
      <c r="F128" s="291"/>
      <c r="G128" s="291"/>
      <c r="H128" s="291"/>
      <c r="I128" s="291"/>
    </row>
    <row r="129" spans="1:9">
      <c r="A129" s="275" t="s">
        <v>144</v>
      </c>
      <c r="B129" s="275"/>
      <c r="C129" s="275"/>
      <c r="D129" s="275"/>
      <c r="E129" s="275"/>
      <c r="F129" s="275"/>
      <c r="G129" s="275"/>
      <c r="H129" s="292" t="s">
        <v>43</v>
      </c>
      <c r="I129" s="292"/>
    </row>
    <row r="130" spans="1:9">
      <c r="A130" s="37" t="s">
        <v>16</v>
      </c>
      <c r="B130" s="270" t="s">
        <v>145</v>
      </c>
      <c r="C130" s="270"/>
      <c r="D130" s="270"/>
      <c r="E130" s="270"/>
      <c r="F130" s="270"/>
      <c r="G130" s="270"/>
      <c r="H130" s="281">
        <f>H36</f>
        <v>2766.9500181818185</v>
      </c>
      <c r="I130" s="281"/>
    </row>
    <row r="131" spans="1:9">
      <c r="A131" s="37" t="s">
        <v>18</v>
      </c>
      <c r="B131" s="270" t="s">
        <v>146</v>
      </c>
      <c r="C131" s="270"/>
      <c r="D131" s="270"/>
      <c r="E131" s="270"/>
      <c r="F131" s="270"/>
      <c r="G131" s="270"/>
      <c r="H131" s="281">
        <f>H72</f>
        <v>2317.2774113732366</v>
      </c>
      <c r="I131" s="281"/>
    </row>
    <row r="132" spans="1:9">
      <c r="A132" s="37" t="s">
        <v>21</v>
      </c>
      <c r="B132" s="270" t="s">
        <v>147</v>
      </c>
      <c r="C132" s="270"/>
      <c r="D132" s="270"/>
      <c r="E132" s="270"/>
      <c r="F132" s="270"/>
      <c r="G132" s="270"/>
      <c r="H132" s="281">
        <f>H82</f>
        <v>196.65543864223639</v>
      </c>
      <c r="I132" s="281"/>
    </row>
    <row r="133" spans="1:9">
      <c r="A133" s="37" t="s">
        <v>23</v>
      </c>
      <c r="B133" s="270" t="s">
        <v>148</v>
      </c>
      <c r="C133" s="270"/>
      <c r="D133" s="270"/>
      <c r="E133" s="270"/>
      <c r="F133" s="270"/>
      <c r="G133" s="270"/>
      <c r="H133" s="281">
        <f>H105</f>
        <v>201.15465415746655</v>
      </c>
      <c r="I133" s="281"/>
    </row>
    <row r="134" spans="1:9">
      <c r="A134" s="37" t="s">
        <v>49</v>
      </c>
      <c r="B134" s="270" t="s">
        <v>149</v>
      </c>
      <c r="C134" s="270"/>
      <c r="D134" s="270"/>
      <c r="E134" s="270"/>
      <c r="F134" s="270"/>
      <c r="G134" s="270"/>
      <c r="H134" s="281">
        <f>H114</f>
        <v>211.66038720538717</v>
      </c>
      <c r="I134" s="281"/>
    </row>
    <row r="135" spans="1:9">
      <c r="A135" s="276" t="s">
        <v>150</v>
      </c>
      <c r="B135" s="276"/>
      <c r="C135" s="276"/>
      <c r="D135" s="276"/>
      <c r="E135" s="276"/>
      <c r="F135" s="276"/>
      <c r="G135" s="276"/>
      <c r="H135" s="285">
        <f>SUM(H130:I134)</f>
        <v>5693.6979095601455</v>
      </c>
      <c r="I135" s="285"/>
    </row>
    <row r="136" spans="1:9">
      <c r="A136" s="37" t="s">
        <v>51</v>
      </c>
      <c r="B136" s="270" t="s">
        <v>151</v>
      </c>
      <c r="C136" s="270"/>
      <c r="D136" s="270"/>
      <c r="E136" s="270"/>
      <c r="F136" s="270"/>
      <c r="G136" s="270"/>
      <c r="H136" s="281">
        <f>I124</f>
        <v>1505.2304818377397</v>
      </c>
      <c r="I136" s="281"/>
    </row>
    <row r="137" spans="1:9">
      <c r="A137" s="276" t="s">
        <v>152</v>
      </c>
      <c r="B137" s="276"/>
      <c r="C137" s="276"/>
      <c r="D137" s="276"/>
      <c r="E137" s="276"/>
      <c r="F137" s="276"/>
      <c r="G137" s="276"/>
      <c r="H137" s="285">
        <f>(H135+I118+I119)/(1-H120)</f>
        <v>7198.9283913978852</v>
      </c>
      <c r="I137" s="285"/>
    </row>
    <row r="138" spans="1:9">
      <c r="A138" s="293"/>
      <c r="B138" s="293"/>
      <c r="C138" s="293"/>
      <c r="D138" s="293"/>
      <c r="E138" s="293"/>
      <c r="F138" s="293"/>
      <c r="G138" s="293"/>
      <c r="H138" s="293"/>
      <c r="I138" s="293"/>
    </row>
    <row r="139" spans="1:9">
      <c r="A139" s="326" t="s">
        <v>153</v>
      </c>
      <c r="B139" s="326"/>
      <c r="C139" s="326"/>
      <c r="D139" s="326"/>
      <c r="E139" s="326"/>
      <c r="F139" s="326"/>
      <c r="G139" s="326"/>
      <c r="H139" s="326"/>
      <c r="I139" s="326"/>
    </row>
    <row r="140" spans="1:9">
      <c r="A140" s="73"/>
      <c r="B140" s="17"/>
      <c r="C140" s="17"/>
      <c r="D140" s="17"/>
      <c r="E140" s="17"/>
      <c r="F140" s="17"/>
      <c r="G140" s="17"/>
      <c r="H140" s="17"/>
      <c r="I140" s="17"/>
    </row>
    <row r="141" spans="1:9" ht="63.75" customHeight="1">
      <c r="A141" s="327" t="s">
        <v>4</v>
      </c>
      <c r="B141" s="327"/>
      <c r="C141" s="79" t="s">
        <v>154</v>
      </c>
      <c r="D141" s="79" t="s">
        <v>155</v>
      </c>
      <c r="E141" s="328" t="s">
        <v>156</v>
      </c>
      <c r="F141" s="328"/>
      <c r="G141" s="79" t="s">
        <v>157</v>
      </c>
      <c r="H141" s="328" t="s">
        <v>158</v>
      </c>
      <c r="I141" s="328"/>
    </row>
    <row r="142" spans="1:9" ht="27" customHeight="1">
      <c r="A142" s="296" t="str">
        <f>H21</f>
        <v>Vigilante CFTV 12 x 36 noturno (segunda a domingo)</v>
      </c>
      <c r="B142" s="296"/>
      <c r="C142" s="76">
        <f>H137</f>
        <v>7198.9283913978852</v>
      </c>
      <c r="D142" s="75">
        <v>2</v>
      </c>
      <c r="E142" s="297">
        <f>C142*D142</f>
        <v>14397.85678279577</v>
      </c>
      <c r="F142" s="297"/>
      <c r="G142" s="77">
        <v>2</v>
      </c>
      <c r="H142" s="298">
        <f>E142*G142</f>
        <v>28795.713565591541</v>
      </c>
      <c r="I142" s="298"/>
    </row>
    <row r="143" spans="1:9">
      <c r="A143" s="299" t="s">
        <v>11</v>
      </c>
      <c r="B143" s="299"/>
      <c r="C143" s="299"/>
      <c r="D143" s="299"/>
      <c r="E143" s="299"/>
      <c r="F143" s="299"/>
      <c r="G143" s="299"/>
      <c r="H143" s="300">
        <f>H142</f>
        <v>28795.713565591541</v>
      </c>
      <c r="I143" s="300"/>
    </row>
    <row r="144" spans="1:9" ht="29.25" customHeight="1">
      <c r="A144" s="301" t="s">
        <v>159</v>
      </c>
      <c r="B144" s="301"/>
      <c r="C144" s="301"/>
      <c r="D144" s="301"/>
      <c r="E144" s="301"/>
      <c r="F144" s="301"/>
      <c r="G144" s="301"/>
      <c r="H144" s="302"/>
      <c r="I144" s="302"/>
    </row>
    <row r="145" spans="1:9" ht="15" customHeight="1">
      <c r="A145" s="303" t="s">
        <v>160</v>
      </c>
      <c r="B145" s="303"/>
      <c r="C145" s="303"/>
      <c r="D145" s="303"/>
      <c r="E145" s="303"/>
      <c r="F145" s="303"/>
      <c r="G145" s="303"/>
      <c r="H145" s="302">
        <f>H143+H144</f>
        <v>28795.713565591541</v>
      </c>
      <c r="I145" s="302"/>
    </row>
    <row r="146" spans="1:9">
      <c r="A146" s="19"/>
      <c r="B146" s="18"/>
      <c r="C146" s="78"/>
      <c r="D146" s="17"/>
      <c r="E146" s="17"/>
      <c r="F146" s="17"/>
      <c r="G146" s="17"/>
      <c r="H146" s="17"/>
      <c r="I146" s="17"/>
    </row>
    <row r="147" spans="1:9">
      <c r="A147" s="326" t="s">
        <v>161</v>
      </c>
      <c r="B147" s="326"/>
      <c r="C147" s="326"/>
      <c r="D147" s="326"/>
      <c r="E147" s="326"/>
      <c r="F147" s="326"/>
      <c r="G147" s="326"/>
      <c r="H147" s="326"/>
      <c r="I147" s="326"/>
    </row>
    <row r="148" spans="1:9">
      <c r="A148" s="73"/>
      <c r="B148" s="17"/>
      <c r="C148" s="17"/>
      <c r="D148" s="17"/>
      <c r="E148" s="17"/>
      <c r="F148" s="17"/>
      <c r="G148" s="17"/>
      <c r="H148" s="17"/>
      <c r="I148" s="17"/>
    </row>
    <row r="149" spans="1:9">
      <c r="A149" s="329" t="s">
        <v>162</v>
      </c>
      <c r="B149" s="329"/>
      <c r="C149" s="329"/>
      <c r="D149" s="329"/>
      <c r="E149" s="329"/>
      <c r="F149" s="329"/>
      <c r="G149" s="329"/>
      <c r="H149" s="329"/>
      <c r="I149" s="329"/>
    </row>
    <row r="150" spans="1:9">
      <c r="A150" s="330" t="s">
        <v>163</v>
      </c>
      <c r="B150" s="330"/>
      <c r="C150" s="330"/>
      <c r="D150" s="330"/>
      <c r="E150" s="330"/>
      <c r="F150" s="330"/>
      <c r="G150" s="330"/>
      <c r="H150" s="331" t="s">
        <v>164</v>
      </c>
      <c r="I150" s="331"/>
    </row>
    <row r="151" spans="1:9">
      <c r="A151" s="307" t="s">
        <v>165</v>
      </c>
      <c r="B151" s="307"/>
      <c r="C151" s="307"/>
      <c r="D151" s="307"/>
      <c r="E151" s="307"/>
      <c r="F151" s="307"/>
      <c r="G151" s="307"/>
      <c r="H151" s="308">
        <f>ROUND((H145),2)</f>
        <v>28795.71</v>
      </c>
      <c r="I151" s="308"/>
    </row>
    <row r="152" spans="1:9">
      <c r="A152" s="307" t="s">
        <v>166</v>
      </c>
      <c r="B152" s="307"/>
      <c r="C152" s="307"/>
      <c r="D152" s="307"/>
      <c r="E152" s="307"/>
      <c r="F152" s="307"/>
      <c r="G152" s="307"/>
      <c r="H152" s="309">
        <v>12</v>
      </c>
      <c r="I152" s="309"/>
    </row>
    <row r="153" spans="1:9" ht="15" customHeight="1">
      <c r="A153" s="310" t="s">
        <v>167</v>
      </c>
      <c r="B153" s="310"/>
      <c r="C153" s="310"/>
      <c r="D153" s="310"/>
      <c r="E153" s="310"/>
      <c r="F153" s="310"/>
      <c r="G153" s="310"/>
      <c r="H153" s="311">
        <f>H151*H152</f>
        <v>345548.52</v>
      </c>
      <c r="I153" s="311"/>
    </row>
  </sheetData>
  <mergeCells count="211">
    <mergeCell ref="A147:I147"/>
    <mergeCell ref="A149:I149"/>
    <mergeCell ref="A150:G150"/>
    <mergeCell ref="H150:I150"/>
    <mergeCell ref="A151:G151"/>
    <mergeCell ref="H151:I151"/>
    <mergeCell ref="A152:G152"/>
    <mergeCell ref="H152:I152"/>
    <mergeCell ref="A153:G153"/>
    <mergeCell ref="H153:I153"/>
    <mergeCell ref="A142:B142"/>
    <mergeCell ref="E142:F142"/>
    <mergeCell ref="H142:I142"/>
    <mergeCell ref="A143:G143"/>
    <mergeCell ref="H143:I143"/>
    <mergeCell ref="A144:G144"/>
    <mergeCell ref="H144:I144"/>
    <mergeCell ref="A145:G145"/>
    <mergeCell ref="H145:I145"/>
    <mergeCell ref="B136:G136"/>
    <mergeCell ref="H136:I136"/>
    <mergeCell ref="A137:G137"/>
    <mergeCell ref="H137:I137"/>
    <mergeCell ref="A138:I138"/>
    <mergeCell ref="A139:I139"/>
    <mergeCell ref="A141:B141"/>
    <mergeCell ref="E141:F141"/>
    <mergeCell ref="H141:I141"/>
    <mergeCell ref="B131:G131"/>
    <mergeCell ref="H131:I131"/>
    <mergeCell ref="B132:G132"/>
    <mergeCell ref="H132:I132"/>
    <mergeCell ref="B133:G133"/>
    <mergeCell ref="H133:I133"/>
    <mergeCell ref="B134:G134"/>
    <mergeCell ref="H134:I134"/>
    <mergeCell ref="A135:G135"/>
    <mergeCell ref="H135:I135"/>
    <mergeCell ref="A123:B123"/>
    <mergeCell ref="A124:G124"/>
    <mergeCell ref="A125:I125"/>
    <mergeCell ref="A126:I126"/>
    <mergeCell ref="A127:I127"/>
    <mergeCell ref="A128:I128"/>
    <mergeCell ref="A129:G129"/>
    <mergeCell ref="H129:I129"/>
    <mergeCell ref="B130:G130"/>
    <mergeCell ref="H130:I130"/>
    <mergeCell ref="A115:I115"/>
    <mergeCell ref="A116:I116"/>
    <mergeCell ref="B117:G117"/>
    <mergeCell ref="B118:G118"/>
    <mergeCell ref="B119:G119"/>
    <mergeCell ref="B120:G120"/>
    <mergeCell ref="A121:B121"/>
    <mergeCell ref="C121:C122"/>
    <mergeCell ref="E121:G122"/>
    <mergeCell ref="A122:B122"/>
    <mergeCell ref="B110:G110"/>
    <mergeCell ref="H110:I110"/>
    <mergeCell ref="B111:G111"/>
    <mergeCell ref="H111:I111"/>
    <mergeCell ref="B112:G112"/>
    <mergeCell ref="H112:I112"/>
    <mergeCell ref="B113:G113"/>
    <mergeCell ref="H113:I113"/>
    <mergeCell ref="A114:G114"/>
    <mergeCell ref="H114:I114"/>
    <mergeCell ref="B104:G104"/>
    <mergeCell ref="H104:I104"/>
    <mergeCell ref="A105:G105"/>
    <mergeCell ref="H105:I105"/>
    <mergeCell ref="A106:I106"/>
    <mergeCell ref="A107:I107"/>
    <mergeCell ref="B108:G108"/>
    <mergeCell ref="H108:I108"/>
    <mergeCell ref="B109:G109"/>
    <mergeCell ref="H109:I109"/>
    <mergeCell ref="A98:G98"/>
    <mergeCell ref="H98:I98"/>
    <mergeCell ref="A99:I99"/>
    <mergeCell ref="A100:I100"/>
    <mergeCell ref="A101:I101"/>
    <mergeCell ref="B102:G102"/>
    <mergeCell ref="H102:I102"/>
    <mergeCell ref="B103:G103"/>
    <mergeCell ref="H103:I103"/>
    <mergeCell ref="B89:G89"/>
    <mergeCell ref="B90:G90"/>
    <mergeCell ref="B91:G91"/>
    <mergeCell ref="B92:G92"/>
    <mergeCell ref="A93:G93"/>
    <mergeCell ref="A94:I94"/>
    <mergeCell ref="A95:I95"/>
    <mergeCell ref="B96:G96"/>
    <mergeCell ref="B97:G97"/>
    <mergeCell ref="B80:G80"/>
    <mergeCell ref="B81:G81"/>
    <mergeCell ref="A82:G82"/>
    <mergeCell ref="H82:I82"/>
    <mergeCell ref="A83:I83"/>
    <mergeCell ref="A84:I84"/>
    <mergeCell ref="B86:G86"/>
    <mergeCell ref="B87:G87"/>
    <mergeCell ref="B88:G88"/>
    <mergeCell ref="A72:G72"/>
    <mergeCell ref="H72:I72"/>
    <mergeCell ref="A73:I73"/>
    <mergeCell ref="A74:I74"/>
    <mergeCell ref="B75:G75"/>
    <mergeCell ref="B76:G76"/>
    <mergeCell ref="B77:G77"/>
    <mergeCell ref="B78:G78"/>
    <mergeCell ref="B79:G79"/>
    <mergeCell ref="A66:I66"/>
    <mergeCell ref="A67:I67"/>
    <mergeCell ref="B68:G68"/>
    <mergeCell ref="H68:I68"/>
    <mergeCell ref="B69:G69"/>
    <mergeCell ref="H69:I69"/>
    <mergeCell ref="B70:G70"/>
    <mergeCell ref="H70:I70"/>
    <mergeCell ref="B71:G71"/>
    <mergeCell ref="H71:I71"/>
    <mergeCell ref="B61:G61"/>
    <mergeCell ref="H61:I61"/>
    <mergeCell ref="B62:G62"/>
    <mergeCell ref="H62:I62"/>
    <mergeCell ref="B63:G63"/>
    <mergeCell ref="H63:I63"/>
    <mergeCell ref="A64:G64"/>
    <mergeCell ref="H64:I64"/>
    <mergeCell ref="A65:I65"/>
    <mergeCell ref="B54:G54"/>
    <mergeCell ref="A55:G55"/>
    <mergeCell ref="A56:I56"/>
    <mergeCell ref="A57:I57"/>
    <mergeCell ref="B58:G58"/>
    <mergeCell ref="H58:I58"/>
    <mergeCell ref="B59:G59"/>
    <mergeCell ref="H59:I59"/>
    <mergeCell ref="B60:G60"/>
    <mergeCell ref="H60:I60"/>
    <mergeCell ref="A44:I44"/>
    <mergeCell ref="A45:I45"/>
    <mergeCell ref="B46:G46"/>
    <mergeCell ref="B47:G47"/>
    <mergeCell ref="B48:G48"/>
    <mergeCell ref="B50:G50"/>
    <mergeCell ref="B51:G51"/>
    <mergeCell ref="B52:G52"/>
    <mergeCell ref="B53:G53"/>
    <mergeCell ref="A36:G36"/>
    <mergeCell ref="H36:I36"/>
    <mergeCell ref="A37:I37"/>
    <mergeCell ref="A38:I38"/>
    <mergeCell ref="A39:I39"/>
    <mergeCell ref="B40:G40"/>
    <mergeCell ref="B41:G41"/>
    <mergeCell ref="B42:G42"/>
    <mergeCell ref="A43:G43"/>
    <mergeCell ref="H43:I43"/>
    <mergeCell ref="H30:I30"/>
    <mergeCell ref="H31:I31"/>
    <mergeCell ref="B32:G32"/>
    <mergeCell ref="H32:I32"/>
    <mergeCell ref="B33:G33"/>
    <mergeCell ref="H33:I33"/>
    <mergeCell ref="B34:G34"/>
    <mergeCell ref="H34:I34"/>
    <mergeCell ref="B35:G35"/>
    <mergeCell ref="H35:I35"/>
    <mergeCell ref="B24:G24"/>
    <mergeCell ref="H24:I24"/>
    <mergeCell ref="B25:G25"/>
    <mergeCell ref="H25:I25"/>
    <mergeCell ref="A26:I26"/>
    <mergeCell ref="A27:I27"/>
    <mergeCell ref="B28:G28"/>
    <mergeCell ref="H28:I28"/>
    <mergeCell ref="B29:G29"/>
    <mergeCell ref="H29:I29"/>
    <mergeCell ref="A17:I17"/>
    <mergeCell ref="A18:I18"/>
    <mergeCell ref="A19:I19"/>
    <mergeCell ref="A20:I20"/>
    <mergeCell ref="B21:G21"/>
    <mergeCell ref="H21:I21"/>
    <mergeCell ref="B22:G22"/>
    <mergeCell ref="H22:I22"/>
    <mergeCell ref="B23:G23"/>
    <mergeCell ref="H23:I23"/>
    <mergeCell ref="G10:I10"/>
    <mergeCell ref="A11:I11"/>
    <mergeCell ref="A12:I12"/>
    <mergeCell ref="B13:G13"/>
    <mergeCell ref="H13:I13"/>
    <mergeCell ref="B14:G14"/>
    <mergeCell ref="H14:I14"/>
    <mergeCell ref="C15:I15"/>
    <mergeCell ref="A16:I16"/>
    <mergeCell ref="E1:H1"/>
    <mergeCell ref="A4:I4"/>
    <mergeCell ref="A5:I5"/>
    <mergeCell ref="A6:I6"/>
    <mergeCell ref="B7:F7"/>
    <mergeCell ref="G7:I7"/>
    <mergeCell ref="B8:F8"/>
    <mergeCell ref="G8:I8"/>
    <mergeCell ref="B9:F9"/>
    <mergeCell ref="G9:I9"/>
  </mergeCells>
  <pageMargins left="0.51180555555555596" right="0.51180555555555596" top="0.78749999999999998" bottom="0.78749999999999998" header="0.511811023622047" footer="0.511811023622047"/>
  <pageSetup paperSize="9" scale="64" orientation="portrait" horizontalDpi="300" verticalDpi="300" r:id="rId1"/>
  <rowBreaks count="3" manualBreakCount="3">
    <brk id="55" max="16383" man="1"/>
    <brk id="94" max="16383" man="1"/>
    <brk id="13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0"/>
  <sheetViews>
    <sheetView view="pageBreakPreview" topLeftCell="A4" zoomScaleNormal="100" workbookViewId="0">
      <selection activeCell="B3" sqref="B3"/>
    </sheetView>
  </sheetViews>
  <sheetFormatPr defaultColWidth="8.7109375" defaultRowHeight="15"/>
  <cols>
    <col min="1" max="1" width="11.85546875" customWidth="1"/>
    <col min="2" max="2" width="30.28515625" customWidth="1"/>
    <col min="3" max="3" width="16.42578125" customWidth="1"/>
    <col min="4" max="4" width="13.7109375" customWidth="1"/>
    <col min="5" max="5" width="16.140625" customWidth="1"/>
    <col min="6" max="6" width="22.85546875" customWidth="1"/>
    <col min="16384" max="16384" width="11.5703125" customWidth="1"/>
  </cols>
  <sheetData>
    <row r="1" spans="1:6" ht="17.25" customHeight="1">
      <c r="A1" s="332" t="s">
        <v>184</v>
      </c>
      <c r="B1" s="332"/>
      <c r="C1" s="332"/>
      <c r="D1" s="332"/>
      <c r="E1" s="332"/>
      <c r="F1" s="332"/>
    </row>
    <row r="2" spans="1:6" ht="30">
      <c r="A2" s="87" t="s">
        <v>185</v>
      </c>
      <c r="B2" s="88" t="s">
        <v>186</v>
      </c>
      <c r="C2" s="89" t="s">
        <v>187</v>
      </c>
      <c r="D2" s="89" t="s">
        <v>188</v>
      </c>
      <c r="E2" s="90" t="s">
        <v>189</v>
      </c>
      <c r="F2" s="90" t="s">
        <v>190</v>
      </c>
    </row>
    <row r="3" spans="1:6" ht="76.5">
      <c r="A3" s="91">
        <v>1</v>
      </c>
      <c r="B3" s="92" t="s">
        <v>191</v>
      </c>
      <c r="C3" s="93">
        <f>'pesquisa uniformes'!G4</f>
        <v>195</v>
      </c>
      <c r="D3" s="93">
        <f t="shared" ref="D3:D10" si="0">C3*A3</f>
        <v>195</v>
      </c>
      <c r="E3" s="94">
        <v>6</v>
      </c>
      <c r="F3" s="93">
        <f t="shared" ref="F3:F10" si="1">D3/E3</f>
        <v>32.5</v>
      </c>
    </row>
    <row r="4" spans="1:6" ht="114.75">
      <c r="A4" s="91">
        <v>3</v>
      </c>
      <c r="B4" s="95" t="s">
        <v>192</v>
      </c>
      <c r="C4" s="93">
        <f>'pesquisa uniformes'!G7</f>
        <v>69.3</v>
      </c>
      <c r="D4" s="93">
        <f t="shared" si="0"/>
        <v>207.89999999999998</v>
      </c>
      <c r="E4" s="94">
        <v>6</v>
      </c>
      <c r="F4" s="93">
        <f t="shared" si="1"/>
        <v>34.65</v>
      </c>
    </row>
    <row r="5" spans="1:6" ht="25.5">
      <c r="A5" s="91">
        <v>1</v>
      </c>
      <c r="B5" s="96" t="s">
        <v>193</v>
      </c>
      <c r="C5" s="93">
        <f>'pesquisa uniformes'!G10</f>
        <v>36.58</v>
      </c>
      <c r="D5" s="93">
        <f t="shared" si="0"/>
        <v>36.58</v>
      </c>
      <c r="E5" s="94">
        <v>6</v>
      </c>
      <c r="F5" s="93">
        <f t="shared" si="1"/>
        <v>6.0966666666666667</v>
      </c>
    </row>
    <row r="6" spans="1:6">
      <c r="A6" s="91">
        <v>2</v>
      </c>
      <c r="B6" s="96" t="s">
        <v>194</v>
      </c>
      <c r="C6" s="93">
        <f>'pesquisa uniformes'!G13</f>
        <v>9.27</v>
      </c>
      <c r="D6" s="93">
        <f t="shared" si="0"/>
        <v>18.54</v>
      </c>
      <c r="E6" s="94">
        <v>6</v>
      </c>
      <c r="F6" s="93">
        <f t="shared" si="1"/>
        <v>3.09</v>
      </c>
    </row>
    <row r="7" spans="1:6" ht="63.75">
      <c r="A7" s="97">
        <v>1</v>
      </c>
      <c r="B7" s="98" t="s">
        <v>195</v>
      </c>
      <c r="C7" s="93">
        <f>'pesquisa uniformes'!G16</f>
        <v>29.38</v>
      </c>
      <c r="D7" s="93">
        <f t="shared" si="0"/>
        <v>29.38</v>
      </c>
      <c r="E7" s="94">
        <v>12</v>
      </c>
      <c r="F7" s="93">
        <f t="shared" si="1"/>
        <v>2.4483333333333333</v>
      </c>
    </row>
    <row r="8" spans="1:6" ht="25.5">
      <c r="A8" s="91">
        <v>1</v>
      </c>
      <c r="B8" s="96" t="s">
        <v>196</v>
      </c>
      <c r="C8" s="93">
        <f>'pesquisa uniformes'!G19</f>
        <v>85.13</v>
      </c>
      <c r="D8" s="93">
        <f t="shared" si="0"/>
        <v>85.13</v>
      </c>
      <c r="E8" s="94">
        <v>6</v>
      </c>
      <c r="F8" s="93">
        <f t="shared" si="1"/>
        <v>14.188333333333333</v>
      </c>
    </row>
    <row r="9" spans="1:6" ht="89.25">
      <c r="A9" s="99">
        <v>3</v>
      </c>
      <c r="B9" s="95" t="s">
        <v>197</v>
      </c>
      <c r="C9" s="93">
        <f>'pesquisa uniformes'!G22</f>
        <v>68.22</v>
      </c>
      <c r="D9" s="93">
        <f t="shared" si="0"/>
        <v>204.66</v>
      </c>
      <c r="E9" s="94">
        <v>6</v>
      </c>
      <c r="F9" s="93">
        <f t="shared" si="1"/>
        <v>34.11</v>
      </c>
    </row>
    <row r="10" spans="1:6" ht="51">
      <c r="A10" s="91">
        <v>1</v>
      </c>
      <c r="B10" s="100" t="s">
        <v>198</v>
      </c>
      <c r="C10" s="93">
        <f>'pesquisa uniformes'!G25</f>
        <v>15</v>
      </c>
      <c r="D10" s="93">
        <f t="shared" si="0"/>
        <v>15</v>
      </c>
      <c r="E10" s="94">
        <v>12</v>
      </c>
      <c r="F10" s="93">
        <f t="shared" si="1"/>
        <v>1.25</v>
      </c>
    </row>
    <row r="11" spans="1:6" ht="13.5" customHeight="1">
      <c r="A11" s="333" t="s">
        <v>199</v>
      </c>
      <c r="B11" s="333"/>
      <c r="C11" s="333"/>
      <c r="D11" s="333"/>
      <c r="E11" s="333"/>
      <c r="F11" s="101">
        <f>SUM(F3:F10)</f>
        <v>128.33333333333334</v>
      </c>
    </row>
    <row r="12" spans="1:6">
      <c r="A12" s="102"/>
      <c r="B12" s="102"/>
      <c r="C12" s="103"/>
      <c r="D12" s="103"/>
      <c r="E12" s="103"/>
      <c r="F12" s="103"/>
    </row>
    <row r="13" spans="1:6">
      <c r="A13" s="102"/>
      <c r="B13" s="102"/>
      <c r="C13" s="103"/>
      <c r="D13" s="104"/>
      <c r="E13" s="104"/>
      <c r="F13" s="103"/>
    </row>
    <row r="14" spans="1:6">
      <c r="A14" s="102"/>
      <c r="B14" s="102"/>
      <c r="C14" s="103"/>
      <c r="D14" s="103"/>
      <c r="E14" s="103"/>
      <c r="F14" s="103"/>
    </row>
    <row r="15" spans="1:6" ht="17.25" customHeight="1">
      <c r="A15" s="334" t="s">
        <v>200</v>
      </c>
      <c r="B15" s="334"/>
      <c r="C15" s="334"/>
      <c r="D15" s="334"/>
      <c r="E15" s="334"/>
      <c r="F15" s="334"/>
    </row>
    <row r="16" spans="1:6" ht="30">
      <c r="A16" s="105" t="s">
        <v>185</v>
      </c>
      <c r="B16" s="106" t="s">
        <v>186</v>
      </c>
      <c r="C16" s="89" t="s">
        <v>187</v>
      </c>
      <c r="D16" s="89" t="s">
        <v>188</v>
      </c>
      <c r="E16" s="90" t="s">
        <v>189</v>
      </c>
      <c r="F16" s="90" t="s">
        <v>190</v>
      </c>
    </row>
    <row r="17" spans="1:6">
      <c r="A17" s="91">
        <v>3</v>
      </c>
      <c r="B17" s="96" t="s">
        <v>201</v>
      </c>
      <c r="C17" s="107">
        <f>'pesquisa uniformes'!G31</f>
        <v>50.67</v>
      </c>
      <c r="D17" s="107">
        <f t="shared" ref="D17:D24" si="2">C17*A17</f>
        <v>152.01</v>
      </c>
      <c r="E17" s="94">
        <v>6</v>
      </c>
      <c r="F17" s="93">
        <f t="shared" ref="F17:F24" si="3">D17/E17</f>
        <v>25.334999999999997</v>
      </c>
    </row>
    <row r="18" spans="1:6">
      <c r="A18" s="91">
        <v>3</v>
      </c>
      <c r="B18" s="96" t="s">
        <v>202</v>
      </c>
      <c r="C18" s="107">
        <f>'pesquisa uniformes'!G34</f>
        <v>69.3</v>
      </c>
      <c r="D18" s="107">
        <f t="shared" si="2"/>
        <v>207.89999999999998</v>
      </c>
      <c r="E18" s="94">
        <v>6</v>
      </c>
      <c r="F18" s="93">
        <f t="shared" si="3"/>
        <v>34.65</v>
      </c>
    </row>
    <row r="19" spans="1:6">
      <c r="A19" s="91">
        <v>1</v>
      </c>
      <c r="B19" s="96" t="s">
        <v>203</v>
      </c>
      <c r="C19" s="107">
        <f>'pesquisa uniformes'!G37</f>
        <v>12.6</v>
      </c>
      <c r="D19" s="107">
        <f t="shared" si="2"/>
        <v>12.6</v>
      </c>
      <c r="E19" s="94">
        <v>6</v>
      </c>
      <c r="F19" s="93">
        <f t="shared" si="3"/>
        <v>2.1</v>
      </c>
    </row>
    <row r="20" spans="1:6">
      <c r="A20" s="91">
        <v>2</v>
      </c>
      <c r="B20" s="96" t="s">
        <v>204</v>
      </c>
      <c r="C20" s="107">
        <f>'pesquisa uniformes'!G40</f>
        <v>7.39</v>
      </c>
      <c r="D20" s="107">
        <f t="shared" si="2"/>
        <v>14.78</v>
      </c>
      <c r="E20" s="94">
        <v>6</v>
      </c>
      <c r="F20" s="93">
        <f t="shared" si="3"/>
        <v>2.4633333333333334</v>
      </c>
    </row>
    <row r="21" spans="1:6">
      <c r="A21" s="91">
        <v>1</v>
      </c>
      <c r="B21" s="96" t="s">
        <v>205</v>
      </c>
      <c r="C21" s="107">
        <f>'pesquisa uniformes'!G43</f>
        <v>134.5</v>
      </c>
      <c r="D21" s="107">
        <f t="shared" si="2"/>
        <v>134.5</v>
      </c>
      <c r="E21" s="94">
        <v>6</v>
      </c>
      <c r="F21" s="93">
        <f t="shared" si="3"/>
        <v>22.416666666666668</v>
      </c>
    </row>
    <row r="22" spans="1:6" ht="25.5">
      <c r="A22" s="91">
        <v>1</v>
      </c>
      <c r="B22" s="96" t="s">
        <v>206</v>
      </c>
      <c r="C22" s="107">
        <f>'pesquisa uniformes'!G46</f>
        <v>23.6</v>
      </c>
      <c r="D22" s="107">
        <f t="shared" si="2"/>
        <v>23.6</v>
      </c>
      <c r="E22" s="94">
        <v>12</v>
      </c>
      <c r="F22" s="93">
        <f t="shared" si="3"/>
        <v>1.9666666666666668</v>
      </c>
    </row>
    <row r="23" spans="1:6" ht="25.5">
      <c r="A23" s="91">
        <v>1</v>
      </c>
      <c r="B23" s="96" t="s">
        <v>207</v>
      </c>
      <c r="C23" s="107">
        <f>'pesquisa uniformes'!G49</f>
        <v>134.84</v>
      </c>
      <c r="D23" s="107">
        <f t="shared" si="2"/>
        <v>134.84</v>
      </c>
      <c r="E23" s="94">
        <v>6</v>
      </c>
      <c r="F23" s="93">
        <f t="shared" si="3"/>
        <v>22.473333333333333</v>
      </c>
    </row>
    <row r="24" spans="1:6" ht="51">
      <c r="A24" s="91">
        <v>1</v>
      </c>
      <c r="B24" s="96" t="s">
        <v>198</v>
      </c>
      <c r="C24" s="107">
        <f>'pesquisa uniformes'!G52</f>
        <v>15</v>
      </c>
      <c r="D24" s="107">
        <f t="shared" si="2"/>
        <v>15</v>
      </c>
      <c r="E24" s="94">
        <v>12</v>
      </c>
      <c r="F24" s="93">
        <f t="shared" si="3"/>
        <v>1.25</v>
      </c>
    </row>
    <row r="25" spans="1:6" ht="13.5" customHeight="1">
      <c r="A25" s="333" t="s">
        <v>208</v>
      </c>
      <c r="B25" s="333"/>
      <c r="C25" s="333"/>
      <c r="D25" s="333"/>
      <c r="E25" s="333"/>
      <c r="F25" s="108">
        <f>SUM(F17:F24)</f>
        <v>112.655</v>
      </c>
    </row>
    <row r="30" spans="1:6">
      <c r="E30" s="109"/>
    </row>
  </sheetData>
  <mergeCells count="4">
    <mergeCell ref="A1:F1"/>
    <mergeCell ref="A11:E11"/>
    <mergeCell ref="A15:F15"/>
    <mergeCell ref="A25:E25"/>
  </mergeCells>
  <pageMargins left="0.51180555555555596" right="0.51180555555555596" top="0.78749999999999998" bottom="0.78749999999999998" header="0.511811023622047" footer="0.511811023622047"/>
  <pageSetup paperSize="9" scale="84"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2469</TotalTime>
  <Application>Microsoft Excel</Application>
  <DocSecurity>0</DocSecurity>
  <ScaleCrop>false</ScaleCrop>
  <HeadingPairs>
    <vt:vector size="2" baseType="variant">
      <vt:variant>
        <vt:lpstr>Planilhas</vt:lpstr>
      </vt:variant>
      <vt:variant>
        <vt:i4>12</vt:i4>
      </vt:variant>
    </vt:vector>
  </HeadingPairs>
  <TitlesOfParts>
    <vt:vector size="12" baseType="lpstr">
      <vt:lpstr>Planilha resumo</vt:lpstr>
      <vt:lpstr>Chefe VD 44h</vt:lpstr>
      <vt:lpstr>VD 44h</vt:lpstr>
      <vt:lpstr>Chefe VA 12 x 36 diurno</vt:lpstr>
      <vt:lpstr>VA 12 x 36 diurno</vt:lpstr>
      <vt:lpstr>VA 12 x 36 noturno</vt:lpstr>
      <vt:lpstr>Vigilante_cftv 12 x 36 diurno</vt:lpstr>
      <vt:lpstr>Vigilante_cftv 12 x 36 noturno</vt:lpstr>
      <vt:lpstr>uniformes</vt:lpstr>
      <vt:lpstr>pesquisa uniformes</vt:lpstr>
      <vt:lpstr>materiais e equipamentos</vt:lpstr>
      <vt:lpstr>pesquisa mat. e equipamentos</vt:lpstr>
    </vt:vector>
  </TitlesOfParts>
  <Company>IPHAN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Charles Andre Oliveira Rangel</dc:creator>
  <dc:description/>
  <cp:lastModifiedBy>Frederico Guimarães Cardoso</cp:lastModifiedBy>
  <cp:revision>34</cp:revision>
  <cp:lastPrinted>2024-11-05T16:13:00Z</cp:lastPrinted>
  <dcterms:created xsi:type="dcterms:W3CDTF">2023-01-05T18:59:07Z</dcterms:created>
  <dcterms:modified xsi:type="dcterms:W3CDTF">2025-02-28T17:14:06Z</dcterms:modified>
  <dc:language>pt-BR</dc:language>
</cp:coreProperties>
</file>